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72846\Desktop\Moje dokumenty\MESTSKÝ ÚRAD\Rozpočet\2025\"/>
    </mc:Choice>
  </mc:AlternateContent>
  <xr:revisionPtr revIDLastSave="0" documentId="13_ncr:1_{D656BF50-7793-4ACC-A138-91CCA3141381}" xr6:coauthVersionLast="36" xr6:coauthVersionMax="36" xr10:uidLastSave="{00000000-0000-0000-0000-000000000000}"/>
  <bookViews>
    <workbookView xWindow="0" yWindow="0" windowWidth="28800" windowHeight="12105" activeTab="1" xr2:uid="{00000000-000D-0000-FFFF-FFFF00000000}"/>
  </bookViews>
  <sheets>
    <sheet name="Rozpočet 2025" sheetId="2" r:id="rId1"/>
    <sheet name="Príloha 2025" sheetId="1" r:id="rId2"/>
    <sheet name="Hárok3" sheetId="8" r:id="rId3"/>
    <sheet name="Príloha_2012_1" sheetId="5" state="hidden" r:id="rId4"/>
    <sheet name="Hárok1" sheetId="6" state="hidden" r:id="rId5"/>
    <sheet name="Hárok2" sheetId="7" state="hidden" r:id="rId6"/>
  </sheets>
  <calcPr calcId="191029"/>
</workbook>
</file>

<file path=xl/calcChain.xml><?xml version="1.0" encoding="utf-8"?>
<calcChain xmlns="http://schemas.openxmlformats.org/spreadsheetml/2006/main">
  <c r="J698" i="1" l="1"/>
  <c r="J699" i="1"/>
  <c r="G210" i="2" l="1"/>
  <c r="H210" i="2"/>
  <c r="I210" i="2"/>
  <c r="J210" i="2"/>
  <c r="K210" i="2"/>
  <c r="L210" i="2"/>
  <c r="F210" i="2"/>
  <c r="G211" i="2"/>
  <c r="H211" i="2"/>
  <c r="I211" i="2"/>
  <c r="J211" i="2"/>
  <c r="K211" i="2"/>
  <c r="L211" i="2"/>
  <c r="F211" i="2"/>
  <c r="G685" i="1"/>
  <c r="H685" i="1"/>
  <c r="I685" i="1"/>
  <c r="J685" i="1"/>
  <c r="K685" i="1"/>
  <c r="L685" i="1"/>
  <c r="F685" i="1"/>
  <c r="G296" i="2" l="1"/>
  <c r="H296" i="2"/>
  <c r="I296" i="2"/>
  <c r="J296" i="2"/>
  <c r="K296" i="2"/>
  <c r="L296" i="2"/>
  <c r="F296" i="2"/>
  <c r="G289" i="2" l="1"/>
  <c r="H289" i="2"/>
  <c r="I289" i="2"/>
  <c r="J289" i="2"/>
  <c r="K289" i="2"/>
  <c r="L289" i="2"/>
  <c r="F289" i="2"/>
  <c r="J769" i="1"/>
  <c r="G259" i="2"/>
  <c r="H259" i="2"/>
  <c r="I259" i="2"/>
  <c r="J259" i="2"/>
  <c r="K259" i="2"/>
  <c r="L259" i="2"/>
  <c r="F259" i="2"/>
  <c r="G417" i="2" l="1"/>
  <c r="H417" i="2"/>
  <c r="I417" i="2"/>
  <c r="J417" i="2"/>
  <c r="K417" i="2"/>
  <c r="L417" i="2"/>
  <c r="F417" i="2"/>
  <c r="G416" i="2"/>
  <c r="H416" i="2"/>
  <c r="I416" i="2"/>
  <c r="J416" i="2"/>
  <c r="K416" i="2"/>
  <c r="L416" i="2"/>
  <c r="F416" i="2"/>
  <c r="G415" i="2"/>
  <c r="H415" i="2"/>
  <c r="I415" i="2"/>
  <c r="J415" i="2"/>
  <c r="K415" i="2"/>
  <c r="L415" i="2"/>
  <c r="F415" i="2"/>
  <c r="I924" i="1" l="1"/>
  <c r="J924" i="1" l="1"/>
  <c r="J64" i="1" l="1"/>
  <c r="J308" i="2" l="1"/>
  <c r="J309" i="2"/>
  <c r="J310" i="2"/>
  <c r="J311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8" i="2"/>
  <c r="J339" i="2"/>
  <c r="J340" i="2"/>
  <c r="J341" i="2"/>
  <c r="J343" i="2"/>
  <c r="J344" i="2"/>
  <c r="J345" i="2"/>
  <c r="J346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2" i="2"/>
  <c r="J373" i="2"/>
  <c r="J374" i="2"/>
  <c r="J375" i="2"/>
  <c r="J377" i="2"/>
  <c r="J378" i="2"/>
  <c r="J379" i="2"/>
  <c r="J380" i="2"/>
  <c r="J381" i="2"/>
  <c r="J384" i="2"/>
  <c r="J385" i="2"/>
  <c r="J386" i="2"/>
  <c r="J387" i="2"/>
  <c r="J388" i="2"/>
  <c r="J389" i="2"/>
  <c r="J390" i="2"/>
  <c r="J392" i="2"/>
  <c r="J393" i="2"/>
  <c r="J394" i="2"/>
  <c r="J395" i="2"/>
  <c r="J396" i="2"/>
  <c r="J397" i="2"/>
  <c r="J398" i="2"/>
  <c r="J400" i="2"/>
  <c r="J401" i="2"/>
  <c r="J402" i="2"/>
  <c r="J403" i="2"/>
  <c r="J405" i="2"/>
  <c r="J406" i="2"/>
  <c r="J407" i="2"/>
  <c r="J408" i="2"/>
  <c r="J409" i="2"/>
  <c r="J410" i="2"/>
  <c r="J411" i="2"/>
  <c r="J412" i="2"/>
  <c r="J413" i="2"/>
  <c r="J414" i="2"/>
  <c r="J418" i="2"/>
  <c r="J419" i="2"/>
  <c r="J420" i="2"/>
  <c r="J422" i="2"/>
  <c r="J423" i="2"/>
  <c r="J424" i="2"/>
  <c r="J425" i="2"/>
  <c r="J426" i="2"/>
  <c r="J434" i="2"/>
  <c r="J436" i="2"/>
  <c r="J442" i="2"/>
  <c r="J445" i="2"/>
  <c r="J178" i="2"/>
  <c r="J179" i="2"/>
  <c r="J180" i="2"/>
  <c r="J181" i="2"/>
  <c r="J182" i="2"/>
  <c r="J184" i="2"/>
  <c r="J185" i="2"/>
  <c r="J186" i="2"/>
  <c r="J187" i="2"/>
  <c r="J188" i="2"/>
  <c r="J189" i="2"/>
  <c r="J190" i="2"/>
  <c r="J192" i="2"/>
  <c r="J193" i="2"/>
  <c r="J194" i="2"/>
  <c r="J195" i="2"/>
  <c r="J196" i="2"/>
  <c r="J198" i="2"/>
  <c r="J199" i="2"/>
  <c r="J200" i="2"/>
  <c r="J202" i="2"/>
  <c r="J203" i="2"/>
  <c r="J204" i="2"/>
  <c r="J206" i="2"/>
  <c r="J207" i="2"/>
  <c r="J208" i="2"/>
  <c r="J209" i="2"/>
  <c r="J213" i="2"/>
  <c r="J214" i="2"/>
  <c r="J215" i="2"/>
  <c r="J216" i="2"/>
  <c r="J218" i="2"/>
  <c r="J219" i="2"/>
  <c r="J220" i="2"/>
  <c r="J221" i="2"/>
  <c r="J224" i="2"/>
  <c r="J225" i="2"/>
  <c r="J226" i="2"/>
  <c r="J227" i="2"/>
  <c r="J228" i="2"/>
  <c r="J229" i="2"/>
  <c r="J230" i="2"/>
  <c r="J231" i="2"/>
  <c r="J232" i="2"/>
  <c r="J234" i="2"/>
  <c r="J236" i="2"/>
  <c r="J237" i="2"/>
  <c r="J238" i="2"/>
  <c r="J239" i="2"/>
  <c r="J240" i="2"/>
  <c r="J241" i="2"/>
  <c r="J242" i="2"/>
  <c r="J243" i="2"/>
  <c r="J244" i="2"/>
  <c r="J246" i="2"/>
  <c r="J247" i="2"/>
  <c r="J248" i="2"/>
  <c r="J249" i="2"/>
  <c r="J250" i="2"/>
  <c r="J252" i="2"/>
  <c r="J254" i="2"/>
  <c r="J256" i="2"/>
  <c r="J257" i="2"/>
  <c r="J258" i="2"/>
  <c r="J260" i="2"/>
  <c r="J261" i="2"/>
  <c r="J262" i="2"/>
  <c r="J263" i="2"/>
  <c r="J264" i="2"/>
  <c r="J266" i="2"/>
  <c r="J267" i="2"/>
  <c r="J269" i="2"/>
  <c r="J271" i="2"/>
  <c r="J273" i="2"/>
  <c r="J274" i="2"/>
  <c r="J275" i="2"/>
  <c r="J277" i="2"/>
  <c r="J278" i="2"/>
  <c r="J279" i="2"/>
  <c r="J280" i="2"/>
  <c r="J281" i="2"/>
  <c r="J282" i="2"/>
  <c r="J283" i="2"/>
  <c r="J285" i="2"/>
  <c r="J287" i="2"/>
  <c r="J290" i="2"/>
  <c r="J291" i="2"/>
  <c r="J293" i="2"/>
  <c r="J295" i="2"/>
  <c r="J297" i="2"/>
  <c r="J298" i="2"/>
  <c r="J299" i="2"/>
  <c r="J300" i="2"/>
  <c r="J301" i="2"/>
  <c r="J155" i="2"/>
  <c r="J156" i="2"/>
  <c r="J161" i="2"/>
  <c r="J163" i="2"/>
  <c r="J165" i="2"/>
  <c r="J167" i="2"/>
  <c r="J170" i="2"/>
  <c r="J171" i="2"/>
  <c r="J174" i="2"/>
  <c r="J175" i="2"/>
  <c r="J134" i="2"/>
  <c r="J135" i="2"/>
  <c r="J136" i="2"/>
  <c r="J137" i="2"/>
  <c r="J141" i="2"/>
  <c r="J142" i="2"/>
  <c r="J143" i="2"/>
  <c r="J144" i="2"/>
  <c r="J145" i="2"/>
  <c r="J146" i="2"/>
  <c r="J147" i="2"/>
  <c r="J149" i="2"/>
  <c r="J150" i="2"/>
  <c r="J153" i="2"/>
  <c r="J109" i="2"/>
  <c r="J110" i="2"/>
  <c r="J112" i="2"/>
  <c r="J113" i="2"/>
  <c r="J115" i="2"/>
  <c r="J116" i="2"/>
  <c r="J117" i="2"/>
  <c r="J118" i="2"/>
  <c r="J120" i="2"/>
  <c r="J121" i="2"/>
  <c r="J124" i="2"/>
  <c r="J125" i="2"/>
  <c r="J126" i="2"/>
  <c r="J127" i="2"/>
  <c r="J128" i="2"/>
  <c r="J130" i="2"/>
  <c r="J131" i="2"/>
  <c r="J132" i="2"/>
  <c r="J91" i="2"/>
  <c r="J92" i="2"/>
  <c r="J96" i="2"/>
  <c r="J103" i="2"/>
  <c r="J105" i="2"/>
  <c r="J106" i="2"/>
  <c r="J107" i="2"/>
  <c r="J10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12" i="2"/>
  <c r="J13" i="2"/>
  <c r="J14" i="2"/>
  <c r="J7" i="2"/>
  <c r="J8" i="2"/>
  <c r="J9" i="2"/>
  <c r="J10" i="2"/>
  <c r="J8" i="1"/>
  <c r="J10" i="1"/>
  <c r="J19" i="1"/>
  <c r="J18" i="1" s="1"/>
  <c r="J28" i="1"/>
  <c r="J31" i="1"/>
  <c r="J40" i="1"/>
  <c r="J45" i="1"/>
  <c r="J47" i="1"/>
  <c r="J15" i="2" s="1"/>
  <c r="J16" i="2"/>
  <c r="J68" i="1"/>
  <c r="J67" i="1" s="1"/>
  <c r="J17" i="2" s="1"/>
  <c r="J75" i="1"/>
  <c r="J18" i="2" s="1"/>
  <c r="J136" i="1"/>
  <c r="J79" i="2" s="1"/>
  <c r="J157" i="1"/>
  <c r="J80" i="2" s="1"/>
  <c r="J167" i="1"/>
  <c r="J82" i="2" s="1"/>
  <c r="J171" i="1"/>
  <c r="J83" i="2" s="1"/>
  <c r="J191" i="1"/>
  <c r="J203" i="1"/>
  <c r="J212" i="1"/>
  <c r="J218" i="1"/>
  <c r="J233" i="1"/>
  <c r="J236" i="1"/>
  <c r="J93" i="2" s="1"/>
  <c r="J239" i="1"/>
  <c r="J94" i="2" s="1"/>
  <c r="J247" i="1"/>
  <c r="J95" i="2" s="1"/>
  <c r="J263" i="1"/>
  <c r="J270" i="1"/>
  <c r="J97" i="2" s="1"/>
  <c r="J277" i="1"/>
  <c r="J98" i="2" s="1"/>
  <c r="J279" i="1"/>
  <c r="J99" i="2" s="1"/>
  <c r="J315" i="1"/>
  <c r="J100" i="2" s="1"/>
  <c r="J325" i="1"/>
  <c r="J101" i="2" s="1"/>
  <c r="J327" i="1"/>
  <c r="J102" i="2" s="1"/>
  <c r="J329" i="1"/>
  <c r="J104" i="2" s="1"/>
  <c r="J334" i="1"/>
  <c r="J336" i="1"/>
  <c r="J111" i="2" s="1"/>
  <c r="J339" i="1"/>
  <c r="J114" i="2" s="1"/>
  <c r="J347" i="1"/>
  <c r="J344" i="1" s="1"/>
  <c r="J119" i="2" s="1"/>
  <c r="J377" i="1"/>
  <c r="J382" i="1"/>
  <c r="J129" i="2" s="1"/>
  <c r="J386" i="1"/>
  <c r="J133" i="2" s="1"/>
  <c r="J394" i="1"/>
  <c r="J391" i="1" s="1"/>
  <c r="J138" i="2" s="1"/>
  <c r="J406" i="1"/>
  <c r="J140" i="2" s="1"/>
  <c r="J432" i="1"/>
  <c r="J443" i="1"/>
  <c r="J454" i="1"/>
  <c r="J451" i="1" s="1"/>
  <c r="J148" i="2" s="1"/>
  <c r="J498" i="1"/>
  <c r="J152" i="2" s="1"/>
  <c r="J507" i="1"/>
  <c r="J157" i="2" s="1"/>
  <c r="J540" i="1"/>
  <c r="J158" i="2" s="1"/>
  <c r="J543" i="1"/>
  <c r="J159" i="2" s="1"/>
  <c r="J545" i="1"/>
  <c r="J160" i="2" s="1"/>
  <c r="J547" i="1"/>
  <c r="J162" i="2" s="1"/>
  <c r="J551" i="1"/>
  <c r="J568" i="1"/>
  <c r="J565" i="1" s="1"/>
  <c r="J166" i="2" s="1"/>
  <c r="J578" i="1"/>
  <c r="J577" i="1" s="1"/>
  <c r="J589" i="1"/>
  <c r="J586" i="1" s="1"/>
  <c r="J169" i="2" s="1"/>
  <c r="J637" i="1"/>
  <c r="J173" i="2" s="1"/>
  <c r="J651" i="1"/>
  <c r="J177" i="2" s="1"/>
  <c r="J653" i="1"/>
  <c r="J658" i="1"/>
  <c r="J183" i="2" s="1"/>
  <c r="J662" i="1"/>
  <c r="J666" i="1"/>
  <c r="J191" i="2" s="1"/>
  <c r="J672" i="1"/>
  <c r="J676" i="1"/>
  <c r="J201" i="2" s="1"/>
  <c r="J680" i="1"/>
  <c r="J205" i="2" s="1"/>
  <c r="J687" i="1"/>
  <c r="J212" i="2" s="1"/>
  <c r="J692" i="1"/>
  <c r="J217" i="2" s="1"/>
  <c r="J222" i="2"/>
  <c r="J709" i="1"/>
  <c r="J233" i="2" s="1"/>
  <c r="J716" i="1"/>
  <c r="J715" i="1" s="1"/>
  <c r="J934" i="1" s="1"/>
  <c r="J727" i="1"/>
  <c r="J732" i="1"/>
  <c r="J251" i="2" s="1"/>
  <c r="J734" i="1"/>
  <c r="J253" i="2" s="1"/>
  <c r="J736" i="1"/>
  <c r="J255" i="2" s="1"/>
  <c r="J746" i="1"/>
  <c r="J265" i="2" s="1"/>
  <c r="J749" i="1"/>
  <c r="J268" i="2" s="1"/>
  <c r="J751" i="1"/>
  <c r="J270" i="2" s="1"/>
  <c r="J753" i="1"/>
  <c r="J272" i="2" s="1"/>
  <c r="J757" i="1"/>
  <c r="J276" i="2" s="1"/>
  <c r="J765" i="1"/>
  <c r="J284" i="2" s="1"/>
  <c r="J767" i="1"/>
  <c r="J286" i="2" s="1"/>
  <c r="J288" i="2"/>
  <c r="J773" i="1"/>
  <c r="J292" i="2" s="1"/>
  <c r="J775" i="1"/>
  <c r="J294" i="2" s="1"/>
  <c r="J788" i="1"/>
  <c r="J307" i="2" s="1"/>
  <c r="J793" i="1"/>
  <c r="J823" i="1"/>
  <c r="J342" i="2" s="1"/>
  <c r="J828" i="1"/>
  <c r="J347" i="2" s="1"/>
  <c r="J854" i="1"/>
  <c r="J371" i="2" s="1"/>
  <c r="J859" i="1"/>
  <c r="J376" i="2" s="1"/>
  <c r="J866" i="1"/>
  <c r="J874" i="1"/>
  <c r="J391" i="2" s="1"/>
  <c r="J881" i="1"/>
  <c r="J884" i="1"/>
  <c r="J399" i="2" s="1"/>
  <c r="J906" i="1"/>
  <c r="J889" i="1" s="1"/>
  <c r="J912" i="1"/>
  <c r="J931" i="1" s="1"/>
  <c r="J443" i="2" s="1"/>
  <c r="J865" i="1" l="1"/>
  <c r="J382" i="2" s="1"/>
  <c r="J383" i="2"/>
  <c r="J223" i="2"/>
  <c r="J650" i="1"/>
  <c r="J197" i="2"/>
  <c r="J122" i="2"/>
  <c r="J312" i="2"/>
  <c r="J784" i="1"/>
  <c r="J303" i="2" s="1"/>
  <c r="J135" i="1"/>
  <c r="J932" i="1" s="1"/>
  <c r="J935" i="1" s="1"/>
  <c r="J446" i="2" s="1"/>
  <c r="J90" i="2"/>
  <c r="J785" i="1"/>
  <c r="J304" i="2" s="1"/>
  <c r="J404" i="2"/>
  <c r="J151" i="2"/>
  <c r="J235" i="2"/>
  <c r="J78" i="2"/>
  <c r="J139" i="2"/>
  <c r="J853" i="1"/>
  <c r="J370" i="2" s="1"/>
  <c r="J427" i="2"/>
  <c r="J504" i="1"/>
  <c r="J154" i="2" s="1"/>
  <c r="J11" i="2"/>
  <c r="J376" i="1"/>
  <c r="J123" i="2" s="1"/>
  <c r="J6" i="2"/>
  <c r="J421" i="2"/>
  <c r="J166" i="1"/>
  <c r="J172" i="2"/>
  <c r="J787" i="1"/>
  <c r="J306" i="2" s="1"/>
  <c r="J190" i="1"/>
  <c r="J168" i="2"/>
  <c r="J176" i="2"/>
  <c r="J232" i="1"/>
  <c r="J89" i="2" s="1"/>
  <c r="J726" i="1"/>
  <c r="J6" i="1"/>
  <c r="J30" i="1"/>
  <c r="J549" i="1"/>
  <c r="J164" i="2" s="1"/>
  <c r="F50" i="2"/>
  <c r="J786" i="1" l="1"/>
  <c r="J783" i="1" s="1"/>
  <c r="J444" i="2"/>
  <c r="J923" i="1"/>
  <c r="J245" i="2"/>
  <c r="J926" i="1"/>
  <c r="J438" i="2" s="1"/>
  <c r="J84" i="2"/>
  <c r="J305" i="2"/>
  <c r="J921" i="1"/>
  <c r="J433" i="2" s="1"/>
  <c r="J81" i="2"/>
  <c r="J5" i="1"/>
  <c r="J231" i="1"/>
  <c r="K136" i="2"/>
  <c r="L136" i="2"/>
  <c r="I136" i="2"/>
  <c r="J927" i="1" l="1"/>
  <c r="J439" i="2" s="1"/>
  <c r="J302" i="2"/>
  <c r="J919" i="1"/>
  <c r="J88" i="2"/>
  <c r="J918" i="1"/>
  <c r="J5" i="2"/>
  <c r="J925" i="1"/>
  <c r="J437" i="2" s="1"/>
  <c r="J435" i="2"/>
  <c r="J920" i="1" l="1"/>
  <c r="J432" i="2" s="1"/>
  <c r="J938" i="1"/>
  <c r="J430" i="2"/>
  <c r="J939" i="1"/>
  <c r="J450" i="2" s="1"/>
  <c r="J431" i="2"/>
  <c r="J928" i="1"/>
  <c r="J440" i="2" s="1"/>
  <c r="G273" i="2"/>
  <c r="H273" i="2"/>
  <c r="I273" i="2"/>
  <c r="K273" i="2"/>
  <c r="L273" i="2"/>
  <c r="F273" i="2"/>
  <c r="I753" i="1"/>
  <c r="J929" i="1" l="1"/>
  <c r="J441" i="2" s="1"/>
  <c r="J449" i="2"/>
  <c r="J940" i="1"/>
  <c r="J451" i="2" s="1"/>
  <c r="G924" i="1"/>
  <c r="F425" i="2" l="1"/>
  <c r="G425" i="2"/>
  <c r="H425" i="2"/>
  <c r="I425" i="2"/>
  <c r="K425" i="2"/>
  <c r="L425" i="2"/>
  <c r="G906" i="1"/>
  <c r="G889" i="1" s="1"/>
  <c r="H906" i="1"/>
  <c r="H889" i="1" s="1"/>
  <c r="I906" i="1"/>
  <c r="I889" i="1" s="1"/>
  <c r="I785" i="1" s="1"/>
  <c r="K906" i="1"/>
  <c r="K889" i="1" s="1"/>
  <c r="L906" i="1"/>
  <c r="L889" i="1" s="1"/>
  <c r="F906" i="1"/>
  <c r="F889" i="1" s="1"/>
  <c r="G426" i="2"/>
  <c r="H426" i="2"/>
  <c r="I426" i="2"/>
  <c r="K426" i="2"/>
  <c r="L426" i="2"/>
  <c r="F426" i="2"/>
  <c r="G424" i="2"/>
  <c r="H424" i="2"/>
  <c r="I424" i="2"/>
  <c r="K424" i="2"/>
  <c r="L424" i="2"/>
  <c r="F424" i="2"/>
  <c r="G423" i="2"/>
  <c r="H423" i="2"/>
  <c r="I423" i="2"/>
  <c r="K423" i="2"/>
  <c r="L423" i="2"/>
  <c r="F423" i="2"/>
  <c r="G422" i="2"/>
  <c r="H422" i="2"/>
  <c r="I422" i="2"/>
  <c r="K422" i="2"/>
  <c r="L422" i="2"/>
  <c r="F422" i="2"/>
  <c r="F421" i="2" l="1"/>
  <c r="I421" i="2"/>
  <c r="H421" i="2"/>
  <c r="G421" i="2"/>
  <c r="L421" i="2"/>
  <c r="K421" i="2"/>
  <c r="G249" i="2"/>
  <c r="H249" i="2"/>
  <c r="I249" i="2"/>
  <c r="K249" i="2"/>
  <c r="L249" i="2"/>
  <c r="F249" i="2"/>
  <c r="K64" i="1" l="1"/>
  <c r="K53" i="2" l="1"/>
  <c r="L53" i="2"/>
  <c r="I53" i="2"/>
  <c r="K52" i="2"/>
  <c r="L52" i="2"/>
  <c r="I52" i="2"/>
  <c r="K45" i="2"/>
  <c r="L45" i="2"/>
  <c r="I45" i="2"/>
  <c r="K44" i="2"/>
  <c r="L44" i="2"/>
  <c r="I44" i="2"/>
  <c r="K43" i="2"/>
  <c r="L43" i="2"/>
  <c r="I43" i="2"/>
  <c r="I442" i="2"/>
  <c r="I445" i="2"/>
  <c r="I434" i="2"/>
  <c r="I405" i="2"/>
  <c r="I406" i="2"/>
  <c r="I407" i="2"/>
  <c r="I408" i="2"/>
  <c r="I409" i="2"/>
  <c r="I410" i="2"/>
  <c r="I411" i="2"/>
  <c r="I412" i="2"/>
  <c r="I413" i="2"/>
  <c r="I414" i="2"/>
  <c r="I418" i="2"/>
  <c r="I419" i="2"/>
  <c r="I420" i="2"/>
  <c r="I400" i="2"/>
  <c r="I401" i="2"/>
  <c r="I402" i="2"/>
  <c r="I403" i="2"/>
  <c r="I384" i="2"/>
  <c r="I385" i="2"/>
  <c r="I386" i="2"/>
  <c r="I387" i="2"/>
  <c r="I388" i="2"/>
  <c r="I389" i="2"/>
  <c r="I390" i="2"/>
  <c r="I392" i="2"/>
  <c r="I393" i="2"/>
  <c r="I394" i="2"/>
  <c r="I395" i="2"/>
  <c r="I396" i="2"/>
  <c r="I397" i="2"/>
  <c r="I372" i="2"/>
  <c r="I373" i="2"/>
  <c r="I374" i="2"/>
  <c r="I375" i="2"/>
  <c r="I377" i="2"/>
  <c r="I378" i="2"/>
  <c r="I379" i="2"/>
  <c r="I380" i="2"/>
  <c r="I381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43" i="2"/>
  <c r="I344" i="2"/>
  <c r="I345" i="2"/>
  <c r="I346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8" i="2"/>
  <c r="I339" i="2"/>
  <c r="I340" i="2"/>
  <c r="I341" i="2"/>
  <c r="I308" i="2"/>
  <c r="I309" i="2"/>
  <c r="I310" i="2"/>
  <c r="I311" i="2"/>
  <c r="I247" i="2"/>
  <c r="I248" i="2"/>
  <c r="I250" i="2"/>
  <c r="I252" i="2"/>
  <c r="I254" i="2"/>
  <c r="I256" i="2"/>
  <c r="I257" i="2"/>
  <c r="I258" i="2"/>
  <c r="I260" i="2"/>
  <c r="I261" i="2"/>
  <c r="I262" i="2"/>
  <c r="I263" i="2"/>
  <c r="I264" i="2"/>
  <c r="I266" i="2"/>
  <c r="I267" i="2"/>
  <c r="I269" i="2"/>
  <c r="I271" i="2"/>
  <c r="I274" i="2"/>
  <c r="I275" i="2"/>
  <c r="I277" i="2"/>
  <c r="I278" i="2"/>
  <c r="I279" i="2"/>
  <c r="I280" i="2"/>
  <c r="I281" i="2"/>
  <c r="I282" i="2"/>
  <c r="I283" i="2"/>
  <c r="I285" i="2"/>
  <c r="I287" i="2"/>
  <c r="I290" i="2"/>
  <c r="I291" i="2"/>
  <c r="I293" i="2"/>
  <c r="I295" i="2"/>
  <c r="I297" i="2"/>
  <c r="I298" i="2"/>
  <c r="I299" i="2"/>
  <c r="I300" i="2"/>
  <c r="I301" i="2"/>
  <c r="I237" i="2"/>
  <c r="I238" i="2"/>
  <c r="I239" i="2"/>
  <c r="I240" i="2"/>
  <c r="I241" i="2"/>
  <c r="I242" i="2"/>
  <c r="I243" i="2"/>
  <c r="I244" i="2"/>
  <c r="I234" i="2"/>
  <c r="I224" i="2"/>
  <c r="I225" i="2"/>
  <c r="I226" i="2"/>
  <c r="I227" i="2"/>
  <c r="I228" i="2"/>
  <c r="I229" i="2"/>
  <c r="I230" i="2"/>
  <c r="I231" i="2"/>
  <c r="I232" i="2"/>
  <c r="I218" i="2"/>
  <c r="I219" i="2"/>
  <c r="I220" i="2"/>
  <c r="I221" i="2"/>
  <c r="I178" i="2"/>
  <c r="I180" i="2"/>
  <c r="I181" i="2"/>
  <c r="I182" i="2"/>
  <c r="I184" i="2"/>
  <c r="I185" i="2"/>
  <c r="I186" i="2"/>
  <c r="I188" i="2"/>
  <c r="I189" i="2"/>
  <c r="I190" i="2"/>
  <c r="I192" i="2"/>
  <c r="I193" i="2"/>
  <c r="I194" i="2"/>
  <c r="I195" i="2"/>
  <c r="I196" i="2"/>
  <c r="I198" i="2"/>
  <c r="I199" i="2"/>
  <c r="I200" i="2"/>
  <c r="I202" i="2"/>
  <c r="I203" i="2"/>
  <c r="I204" i="2"/>
  <c r="I206" i="2"/>
  <c r="I207" i="2"/>
  <c r="I208" i="2"/>
  <c r="I209" i="2"/>
  <c r="I213" i="2"/>
  <c r="I214" i="2"/>
  <c r="I215" i="2"/>
  <c r="I216" i="2"/>
  <c r="I174" i="2"/>
  <c r="I175" i="2"/>
  <c r="I170" i="2"/>
  <c r="I171" i="2"/>
  <c r="I163" i="2"/>
  <c r="I161" i="2"/>
  <c r="I155" i="2"/>
  <c r="I156" i="2"/>
  <c r="I153" i="2"/>
  <c r="I149" i="2"/>
  <c r="I150" i="2"/>
  <c r="I147" i="2"/>
  <c r="I145" i="2"/>
  <c r="I141" i="2"/>
  <c r="I142" i="2"/>
  <c r="I143" i="2"/>
  <c r="I134" i="2"/>
  <c r="I135" i="2"/>
  <c r="I137" i="2"/>
  <c r="I125" i="2"/>
  <c r="I126" i="2"/>
  <c r="I127" i="2"/>
  <c r="I128" i="2"/>
  <c r="I130" i="2"/>
  <c r="I131" i="2"/>
  <c r="I132" i="2"/>
  <c r="I120" i="2"/>
  <c r="I121" i="2"/>
  <c r="I115" i="2"/>
  <c r="I116" i="2"/>
  <c r="I117" i="2"/>
  <c r="I118" i="2"/>
  <c r="I112" i="2"/>
  <c r="I113" i="2"/>
  <c r="I110" i="2"/>
  <c r="I105" i="2"/>
  <c r="I106" i="2"/>
  <c r="I107" i="2"/>
  <c r="I108" i="2"/>
  <c r="I103" i="2"/>
  <c r="I91" i="2"/>
  <c r="I92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6" i="2"/>
  <c r="I47" i="2"/>
  <c r="I48" i="2"/>
  <c r="I50" i="2"/>
  <c r="I49" i="2"/>
  <c r="I51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K233" i="1"/>
  <c r="K8" i="1"/>
  <c r="L8" i="1"/>
  <c r="K10" i="1"/>
  <c r="L10" i="1"/>
  <c r="K19" i="1"/>
  <c r="K18" i="1" s="1"/>
  <c r="L19" i="1"/>
  <c r="L18" i="1" s="1"/>
  <c r="K28" i="1"/>
  <c r="L28" i="1"/>
  <c r="K31" i="1"/>
  <c r="L31" i="1"/>
  <c r="K40" i="1"/>
  <c r="L40" i="1"/>
  <c r="K45" i="1"/>
  <c r="L45" i="1"/>
  <c r="K47" i="1"/>
  <c r="L47" i="1"/>
  <c r="L64" i="1"/>
  <c r="K68" i="1"/>
  <c r="K67" i="1" s="1"/>
  <c r="L68" i="1"/>
  <c r="L67" i="1" s="1"/>
  <c r="K75" i="1"/>
  <c r="L75" i="1"/>
  <c r="K136" i="1"/>
  <c r="L136" i="1"/>
  <c r="K157" i="1"/>
  <c r="L157" i="1"/>
  <c r="K167" i="1"/>
  <c r="L167" i="1"/>
  <c r="K171" i="1"/>
  <c r="L171" i="1"/>
  <c r="K135" i="1" l="1"/>
  <c r="L135" i="1"/>
  <c r="K166" i="1"/>
  <c r="L166" i="1"/>
  <c r="I90" i="2"/>
  <c r="L30" i="1"/>
  <c r="K30" i="1"/>
  <c r="K6" i="1"/>
  <c r="L6" i="1"/>
  <c r="I10" i="1"/>
  <c r="K5" i="1" l="1"/>
  <c r="L5" i="1"/>
  <c r="I7" i="2"/>
  <c r="I8" i="2"/>
  <c r="I699" i="1" l="1"/>
  <c r="I540" i="1"/>
  <c r="I158" i="2" s="1"/>
  <c r="I325" i="1"/>
  <c r="I101" i="2" s="1"/>
  <c r="I236" i="1"/>
  <c r="I93" i="2" s="1"/>
  <c r="I436" i="2"/>
  <c r="I912" i="1"/>
  <c r="I884" i="1"/>
  <c r="I399" i="2" s="1"/>
  <c r="I881" i="1"/>
  <c r="I398" i="2" s="1"/>
  <c r="I874" i="1"/>
  <c r="I391" i="2" s="1"/>
  <c r="I866" i="1"/>
  <c r="I383" i="2" s="1"/>
  <c r="I859" i="1"/>
  <c r="I376" i="2" s="1"/>
  <c r="I854" i="1"/>
  <c r="I371" i="2" s="1"/>
  <c r="I828" i="1"/>
  <c r="I347" i="2" s="1"/>
  <c r="I823" i="1"/>
  <c r="I342" i="2" s="1"/>
  <c r="I793" i="1"/>
  <c r="I312" i="2" s="1"/>
  <c r="I788" i="1"/>
  <c r="G304" i="2"/>
  <c r="H304" i="2"/>
  <c r="F304" i="2"/>
  <c r="I775" i="1"/>
  <c r="I294" i="2" s="1"/>
  <c r="I773" i="1"/>
  <c r="I292" i="2" s="1"/>
  <c r="I769" i="1"/>
  <c r="I288" i="2" s="1"/>
  <c r="I767" i="1"/>
  <c r="I286" i="2" s="1"/>
  <c r="I765" i="1"/>
  <c r="I284" i="2" s="1"/>
  <c r="I757" i="1"/>
  <c r="I276" i="2" s="1"/>
  <c r="I272" i="2"/>
  <c r="I751" i="1"/>
  <c r="I270" i="2" s="1"/>
  <c r="I749" i="1"/>
  <c r="I268" i="2" s="1"/>
  <c r="I746" i="1"/>
  <c r="I265" i="2" s="1"/>
  <c r="I736" i="1"/>
  <c r="I255" i="2" s="1"/>
  <c r="I734" i="1"/>
  <c r="I253" i="2" s="1"/>
  <c r="I732" i="1"/>
  <c r="I251" i="2" s="1"/>
  <c r="I727" i="1"/>
  <c r="I716" i="1"/>
  <c r="I709" i="1"/>
  <c r="I233" i="2" s="1"/>
  <c r="I692" i="1"/>
  <c r="I217" i="2" s="1"/>
  <c r="I687" i="1"/>
  <c r="I212" i="2" s="1"/>
  <c r="I680" i="1"/>
  <c r="I205" i="2" s="1"/>
  <c r="I676" i="1"/>
  <c r="I201" i="2" s="1"/>
  <c r="I672" i="1"/>
  <c r="I197" i="2" s="1"/>
  <c r="I666" i="1"/>
  <c r="I191" i="2" s="1"/>
  <c r="I662" i="1"/>
  <c r="I187" i="2" s="1"/>
  <c r="I658" i="1"/>
  <c r="I183" i="2" s="1"/>
  <c r="I653" i="1"/>
  <c r="I179" i="2" s="1"/>
  <c r="I651" i="1"/>
  <c r="I177" i="2" s="1"/>
  <c r="I637" i="1"/>
  <c r="I173" i="2" s="1"/>
  <c r="I589" i="1"/>
  <c r="I578" i="1"/>
  <c r="I568" i="1"/>
  <c r="I565" i="1" s="1"/>
  <c r="I166" i="2" s="1"/>
  <c r="I551" i="1"/>
  <c r="I165" i="2" s="1"/>
  <c r="I547" i="1"/>
  <c r="I162" i="2" s="1"/>
  <c r="I545" i="1"/>
  <c r="I160" i="2" s="1"/>
  <c r="I543" i="1"/>
  <c r="I159" i="2" s="1"/>
  <c r="I507" i="1"/>
  <c r="I157" i="2" s="1"/>
  <c r="I498" i="1"/>
  <c r="I152" i="2" s="1"/>
  <c r="I454" i="1"/>
  <c r="I443" i="1"/>
  <c r="I146" i="2" s="1"/>
  <c r="I432" i="1"/>
  <c r="I144" i="2" s="1"/>
  <c r="I406" i="1"/>
  <c r="I140" i="2" s="1"/>
  <c r="I394" i="1"/>
  <c r="I386" i="1"/>
  <c r="I133" i="2" s="1"/>
  <c r="I382" i="1"/>
  <c r="I129" i="2" s="1"/>
  <c r="I377" i="1"/>
  <c r="I124" i="2" s="1"/>
  <c r="I347" i="1"/>
  <c r="I339" i="1"/>
  <c r="I114" i="2" s="1"/>
  <c r="I336" i="1"/>
  <c r="I111" i="2" s="1"/>
  <c r="I334" i="1"/>
  <c r="I109" i="2" s="1"/>
  <c r="I329" i="1"/>
  <c r="I104" i="2" s="1"/>
  <c r="I327" i="1"/>
  <c r="I102" i="2" s="1"/>
  <c r="I315" i="1"/>
  <c r="I100" i="2" s="1"/>
  <c r="I279" i="1"/>
  <c r="I99" i="2" s="1"/>
  <c r="I277" i="1"/>
  <c r="I98" i="2" s="1"/>
  <c r="I270" i="1"/>
  <c r="I97" i="2" s="1"/>
  <c r="I263" i="1"/>
  <c r="I96" i="2" s="1"/>
  <c r="I247" i="1"/>
  <c r="I95" i="2" s="1"/>
  <c r="I239" i="1"/>
  <c r="I94" i="2" s="1"/>
  <c r="I233" i="1"/>
  <c r="G49" i="2"/>
  <c r="H49" i="2"/>
  <c r="K49" i="2"/>
  <c r="L49" i="2"/>
  <c r="F49" i="2"/>
  <c r="I218" i="1"/>
  <c r="I212" i="1"/>
  <c r="I203" i="1"/>
  <c r="I191" i="1"/>
  <c r="I171" i="1"/>
  <c r="I83" i="2" s="1"/>
  <c r="I167" i="1"/>
  <c r="I82" i="2" s="1"/>
  <c r="I157" i="1"/>
  <c r="I80" i="2" s="1"/>
  <c r="I136" i="1"/>
  <c r="I79" i="2" s="1"/>
  <c r="I75" i="1"/>
  <c r="I18" i="2" s="1"/>
  <c r="I68" i="1"/>
  <c r="I67" i="1" s="1"/>
  <c r="I17" i="2" s="1"/>
  <c r="I64" i="1"/>
  <c r="I16" i="2" s="1"/>
  <c r="I47" i="1"/>
  <c r="I15" i="2" s="1"/>
  <c r="I45" i="1"/>
  <c r="I14" i="2" s="1"/>
  <c r="I40" i="1"/>
  <c r="I13" i="2" s="1"/>
  <c r="I31" i="1"/>
  <c r="I12" i="2" s="1"/>
  <c r="I28" i="1"/>
  <c r="I10" i="2" s="1"/>
  <c r="I19" i="1"/>
  <c r="I18" i="1" s="1"/>
  <c r="I9" i="2" s="1"/>
  <c r="I8" i="1"/>
  <c r="I307" i="2" l="1"/>
  <c r="I784" i="1"/>
  <c r="I246" i="2"/>
  <c r="I726" i="1"/>
  <c r="I78" i="2"/>
  <c r="I11" i="2"/>
  <c r="I391" i="1"/>
  <c r="I138" i="2" s="1"/>
  <c r="I139" i="2"/>
  <c r="I577" i="1"/>
  <c r="I167" i="2" s="1"/>
  <c r="I168" i="2"/>
  <c r="I586" i="1"/>
  <c r="I169" i="2" s="1"/>
  <c r="I172" i="2"/>
  <c r="I344" i="1"/>
  <c r="I119" i="2" s="1"/>
  <c r="I122" i="2"/>
  <c r="I715" i="1"/>
  <c r="I236" i="2"/>
  <c r="I931" i="1"/>
  <c r="I443" i="2" s="1"/>
  <c r="I427" i="2"/>
  <c r="I451" i="1"/>
  <c r="I148" i="2" s="1"/>
  <c r="I151" i="2"/>
  <c r="I304" i="2"/>
  <c r="I404" i="2"/>
  <c r="I698" i="1"/>
  <c r="I222" i="2" s="1"/>
  <c r="I223" i="2"/>
  <c r="I6" i="2"/>
  <c r="I504" i="1"/>
  <c r="I154" i="2" s="1"/>
  <c r="I865" i="1"/>
  <c r="I382" i="2" s="1"/>
  <c r="I853" i="1"/>
  <c r="I787" i="1"/>
  <c r="I306" i="2" s="1"/>
  <c r="I650" i="1"/>
  <c r="I176" i="2" s="1"/>
  <c r="I376" i="1"/>
  <c r="I123" i="2" s="1"/>
  <c r="I232" i="1"/>
  <c r="I89" i="2" s="1"/>
  <c r="I135" i="1"/>
  <c r="I932" i="1" s="1"/>
  <c r="I166" i="1"/>
  <c r="I190" i="1"/>
  <c r="I30" i="1"/>
  <c r="I6" i="1"/>
  <c r="H215" i="2"/>
  <c r="K215" i="2"/>
  <c r="L215" i="2"/>
  <c r="G216" i="2"/>
  <c r="H216" i="2"/>
  <c r="K216" i="2"/>
  <c r="L216" i="2"/>
  <c r="F216" i="2"/>
  <c r="H208" i="2"/>
  <c r="K208" i="2"/>
  <c r="L208" i="2"/>
  <c r="G209" i="2"/>
  <c r="H209" i="2"/>
  <c r="K209" i="2"/>
  <c r="L209" i="2"/>
  <c r="F209" i="2"/>
  <c r="H136" i="2"/>
  <c r="G137" i="2"/>
  <c r="H137" i="2"/>
  <c r="K137" i="2"/>
  <c r="L137" i="2"/>
  <c r="F137" i="2"/>
  <c r="G134" i="2"/>
  <c r="G135" i="2"/>
  <c r="G136" i="2"/>
  <c r="I786" i="1" l="1"/>
  <c r="I783" i="1" s="1"/>
  <c r="I926" i="1"/>
  <c r="I438" i="2" s="1"/>
  <c r="I84" i="2"/>
  <c r="I370" i="2"/>
  <c r="I549" i="1"/>
  <c r="I164" i="2" s="1"/>
  <c r="I303" i="2"/>
  <c r="I921" i="1"/>
  <c r="I433" i="2" s="1"/>
  <c r="I81" i="2"/>
  <c r="I444" i="2"/>
  <c r="I923" i="1"/>
  <c r="I245" i="2"/>
  <c r="I934" i="1"/>
  <c r="I935" i="1" s="1"/>
  <c r="I446" i="2" s="1"/>
  <c r="I235" i="2"/>
  <c r="I5" i="1"/>
  <c r="G365" i="2"/>
  <c r="H365" i="2"/>
  <c r="K365" i="2"/>
  <c r="L365" i="2"/>
  <c r="F365" i="2"/>
  <c r="G366" i="2"/>
  <c r="H366" i="2"/>
  <c r="K366" i="2"/>
  <c r="L366" i="2"/>
  <c r="F366" i="2"/>
  <c r="H340" i="2"/>
  <c r="K340" i="2"/>
  <c r="L340" i="2"/>
  <c r="F340" i="2"/>
  <c r="H793" i="1"/>
  <c r="K793" i="1"/>
  <c r="L793" i="1"/>
  <c r="I305" i="2" l="1"/>
  <c r="I302" i="2"/>
  <c r="I925" i="1"/>
  <c r="I437" i="2" s="1"/>
  <c r="I435" i="2"/>
  <c r="I231" i="1"/>
  <c r="I918" i="1"/>
  <c r="I5" i="2"/>
  <c r="G793" i="1"/>
  <c r="I927" i="1" l="1"/>
  <c r="I919" i="1"/>
  <c r="I920" i="1" s="1"/>
  <c r="I88" i="2"/>
  <c r="I938" i="1"/>
  <c r="I449" i="2" s="1"/>
  <c r="I430" i="2"/>
  <c r="G312" i="2"/>
  <c r="G337" i="2"/>
  <c r="G336" i="2"/>
  <c r="G335" i="2"/>
  <c r="G434" i="2"/>
  <c r="G442" i="2"/>
  <c r="G405" i="2"/>
  <c r="G406" i="2"/>
  <c r="G407" i="2"/>
  <c r="G408" i="2"/>
  <c r="G409" i="2"/>
  <c r="G410" i="2"/>
  <c r="G411" i="2"/>
  <c r="G412" i="2"/>
  <c r="G413" i="2"/>
  <c r="G414" i="2"/>
  <c r="G418" i="2"/>
  <c r="G419" i="2"/>
  <c r="G420" i="2"/>
  <c r="G400" i="2"/>
  <c r="G401" i="2"/>
  <c r="G402" i="2"/>
  <c r="G403" i="2"/>
  <c r="G384" i="2"/>
  <c r="G385" i="2"/>
  <c r="G386" i="2"/>
  <c r="G387" i="2"/>
  <c r="G388" i="2"/>
  <c r="G389" i="2"/>
  <c r="G390" i="2"/>
  <c r="G392" i="2"/>
  <c r="G393" i="2"/>
  <c r="G394" i="2"/>
  <c r="G395" i="2"/>
  <c r="G396" i="2"/>
  <c r="G397" i="2"/>
  <c r="G372" i="2"/>
  <c r="G373" i="2"/>
  <c r="G374" i="2"/>
  <c r="G375" i="2"/>
  <c r="G377" i="2"/>
  <c r="G378" i="2"/>
  <c r="G379" i="2"/>
  <c r="G380" i="2"/>
  <c r="G381" i="2"/>
  <c r="G308" i="2"/>
  <c r="G309" i="2"/>
  <c r="G310" i="2"/>
  <c r="G311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8" i="2"/>
  <c r="G339" i="2"/>
  <c r="G340" i="2"/>
  <c r="G343" i="2"/>
  <c r="G344" i="2"/>
  <c r="G345" i="2"/>
  <c r="G346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7" i="2"/>
  <c r="G368" i="2"/>
  <c r="G369" i="2"/>
  <c r="G247" i="2"/>
  <c r="G248" i="2"/>
  <c r="G250" i="2"/>
  <c r="G252" i="2"/>
  <c r="G254" i="2"/>
  <c r="G256" i="2"/>
  <c r="G257" i="2"/>
  <c r="G258" i="2"/>
  <c r="G260" i="2"/>
  <c r="G261" i="2"/>
  <c r="G262" i="2"/>
  <c r="G263" i="2"/>
  <c r="G264" i="2"/>
  <c r="G266" i="2"/>
  <c r="G267" i="2"/>
  <c r="G269" i="2"/>
  <c r="G271" i="2"/>
  <c r="G274" i="2"/>
  <c r="G275" i="2"/>
  <c r="G277" i="2"/>
  <c r="G278" i="2"/>
  <c r="G279" i="2"/>
  <c r="G280" i="2"/>
  <c r="G281" i="2"/>
  <c r="G282" i="2"/>
  <c r="G283" i="2"/>
  <c r="G285" i="2"/>
  <c r="G286" i="2"/>
  <c r="G287" i="2"/>
  <c r="G290" i="2"/>
  <c r="G291" i="2"/>
  <c r="G293" i="2"/>
  <c r="G295" i="2"/>
  <c r="G297" i="2"/>
  <c r="G298" i="2"/>
  <c r="G299" i="2"/>
  <c r="G300" i="2"/>
  <c r="G301" i="2"/>
  <c r="G237" i="2"/>
  <c r="G238" i="2"/>
  <c r="G239" i="2"/>
  <c r="G240" i="2"/>
  <c r="G241" i="2"/>
  <c r="G242" i="2"/>
  <c r="G243" i="2"/>
  <c r="G244" i="2"/>
  <c r="G234" i="2"/>
  <c r="G224" i="2"/>
  <c r="G225" i="2"/>
  <c r="G226" i="2"/>
  <c r="G227" i="2"/>
  <c r="G228" i="2"/>
  <c r="G229" i="2"/>
  <c r="G230" i="2"/>
  <c r="G231" i="2"/>
  <c r="G232" i="2"/>
  <c r="G218" i="2"/>
  <c r="G219" i="2"/>
  <c r="G220" i="2"/>
  <c r="G221" i="2"/>
  <c r="G178" i="2"/>
  <c r="G180" i="2"/>
  <c r="G181" i="2"/>
  <c r="G182" i="2"/>
  <c r="G184" i="2"/>
  <c r="G185" i="2"/>
  <c r="G186" i="2"/>
  <c r="G188" i="2"/>
  <c r="G189" i="2"/>
  <c r="G190" i="2"/>
  <c r="G192" i="2"/>
  <c r="G193" i="2"/>
  <c r="G194" i="2"/>
  <c r="G195" i="2"/>
  <c r="G196" i="2"/>
  <c r="G198" i="2"/>
  <c r="G199" i="2"/>
  <c r="G200" i="2"/>
  <c r="G202" i="2"/>
  <c r="G203" i="2"/>
  <c r="G204" i="2"/>
  <c r="G206" i="2"/>
  <c r="G207" i="2"/>
  <c r="G208" i="2"/>
  <c r="G213" i="2"/>
  <c r="G214" i="2"/>
  <c r="G215" i="2"/>
  <c r="G174" i="2"/>
  <c r="G175" i="2"/>
  <c r="G170" i="2"/>
  <c r="G171" i="2"/>
  <c r="G163" i="2"/>
  <c r="G161" i="2"/>
  <c r="G155" i="2"/>
  <c r="G156" i="2"/>
  <c r="G153" i="2"/>
  <c r="G149" i="2"/>
  <c r="G150" i="2"/>
  <c r="G147" i="2"/>
  <c r="G145" i="2"/>
  <c r="G141" i="2"/>
  <c r="G142" i="2"/>
  <c r="G143" i="2"/>
  <c r="G125" i="2"/>
  <c r="G126" i="2"/>
  <c r="G127" i="2"/>
  <c r="G128" i="2"/>
  <c r="G130" i="2"/>
  <c r="G131" i="2"/>
  <c r="G132" i="2"/>
  <c r="G120" i="2"/>
  <c r="G121" i="2"/>
  <c r="G115" i="2"/>
  <c r="G116" i="2"/>
  <c r="G117" i="2"/>
  <c r="G118" i="2"/>
  <c r="G112" i="2"/>
  <c r="G113" i="2"/>
  <c r="G110" i="2"/>
  <c r="G105" i="2"/>
  <c r="G106" i="2"/>
  <c r="G107" i="2"/>
  <c r="G108" i="2"/>
  <c r="G103" i="2"/>
  <c r="G92" i="2"/>
  <c r="G91" i="2"/>
  <c r="I439" i="2" l="1"/>
  <c r="I929" i="1"/>
  <c r="I441" i="2" s="1"/>
  <c r="I928" i="1"/>
  <c r="I440" i="2" s="1"/>
  <c r="I431" i="2"/>
  <c r="I939" i="1"/>
  <c r="I450" i="2" s="1"/>
  <c r="I432" i="2"/>
  <c r="G90" i="2"/>
  <c r="I940" i="1" l="1"/>
  <c r="I451" i="2" s="1"/>
  <c r="G77" i="2"/>
  <c r="G76" i="2"/>
  <c r="G75" i="2"/>
  <c r="G53" i="2"/>
  <c r="H53" i="2"/>
  <c r="F53" i="2"/>
  <c r="G52" i="2"/>
  <c r="H52" i="2"/>
  <c r="F52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51" i="2"/>
  <c r="G50" i="2"/>
  <c r="H45" i="2"/>
  <c r="F45" i="2"/>
  <c r="G44" i="2"/>
  <c r="F44" i="2"/>
  <c r="G43" i="2"/>
  <c r="G42" i="2"/>
  <c r="G22" i="2"/>
  <c r="G19" i="2"/>
  <c r="G436" i="2" l="1"/>
  <c r="G912" i="1"/>
  <c r="G404" i="2"/>
  <c r="G884" i="1"/>
  <c r="G399" i="2" s="1"/>
  <c r="G881" i="1"/>
  <c r="G398" i="2" s="1"/>
  <c r="G874" i="1"/>
  <c r="G391" i="2" s="1"/>
  <c r="G866" i="1"/>
  <c r="G383" i="2" s="1"/>
  <c r="G859" i="1"/>
  <c r="G376" i="2" s="1"/>
  <c r="G854" i="1"/>
  <c r="G828" i="1"/>
  <c r="G347" i="2" s="1"/>
  <c r="G823" i="1"/>
  <c r="G342" i="2" s="1"/>
  <c r="G788" i="1"/>
  <c r="G307" i="2" s="1"/>
  <c r="G775" i="1"/>
  <c r="G294" i="2" s="1"/>
  <c r="G773" i="1"/>
  <c r="G292" i="2" s="1"/>
  <c r="G769" i="1"/>
  <c r="G288" i="2" s="1"/>
  <c r="G765" i="1"/>
  <c r="G284" i="2" s="1"/>
  <c r="G757" i="1"/>
  <c r="G276" i="2" s="1"/>
  <c r="G753" i="1"/>
  <c r="G272" i="2" s="1"/>
  <c r="G751" i="1"/>
  <c r="G270" i="2" s="1"/>
  <c r="G749" i="1"/>
  <c r="G268" i="2" s="1"/>
  <c r="G746" i="1"/>
  <c r="G265" i="2" s="1"/>
  <c r="G736" i="1"/>
  <c r="G255" i="2" s="1"/>
  <c r="G734" i="1"/>
  <c r="G253" i="2" s="1"/>
  <c r="G732" i="1"/>
  <c r="G251" i="2" s="1"/>
  <c r="G727" i="1"/>
  <c r="G716" i="1"/>
  <c r="G709" i="1"/>
  <c r="G233" i="2" s="1"/>
  <c r="G699" i="1"/>
  <c r="G692" i="1"/>
  <c r="G217" i="2" s="1"/>
  <c r="G687" i="1"/>
  <c r="G212" i="2" s="1"/>
  <c r="G680" i="1"/>
  <c r="G205" i="2" s="1"/>
  <c r="G676" i="1"/>
  <c r="G201" i="2" s="1"/>
  <c r="G672" i="1"/>
  <c r="G197" i="2" s="1"/>
  <c r="G666" i="1"/>
  <c r="G191" i="2" s="1"/>
  <c r="G662" i="1"/>
  <c r="G187" i="2" s="1"/>
  <c r="G658" i="1"/>
  <c r="G183" i="2" s="1"/>
  <c r="G653" i="1"/>
  <c r="G179" i="2" s="1"/>
  <c r="G637" i="1"/>
  <c r="G173" i="2" s="1"/>
  <c r="G589" i="1"/>
  <c r="G578" i="1"/>
  <c r="G568" i="1"/>
  <c r="G565" i="1" s="1"/>
  <c r="G166" i="2" s="1"/>
  <c r="G551" i="1"/>
  <c r="G165" i="2" s="1"/>
  <c r="G547" i="1"/>
  <c r="G162" i="2" s="1"/>
  <c r="G545" i="1"/>
  <c r="G160" i="2" s="1"/>
  <c r="G543" i="1"/>
  <c r="G159" i="2" s="1"/>
  <c r="G540" i="1"/>
  <c r="G158" i="2" s="1"/>
  <c r="G507" i="1"/>
  <c r="G157" i="2" s="1"/>
  <c r="G498" i="1"/>
  <c r="G152" i="2" s="1"/>
  <c r="G454" i="1"/>
  <c r="G443" i="1"/>
  <c r="G146" i="2" s="1"/>
  <c r="G432" i="1"/>
  <c r="G144" i="2" s="1"/>
  <c r="G406" i="1"/>
  <c r="G140" i="2" s="1"/>
  <c r="G394" i="1"/>
  <c r="G386" i="1"/>
  <c r="G133" i="2" s="1"/>
  <c r="G382" i="1"/>
  <c r="G129" i="2" s="1"/>
  <c r="G377" i="1"/>
  <c r="G124" i="2" s="1"/>
  <c r="G347" i="1"/>
  <c r="G339" i="1"/>
  <c r="G114" i="2" s="1"/>
  <c r="G336" i="1"/>
  <c r="G111" i="2" s="1"/>
  <c r="G334" i="1"/>
  <c r="G109" i="2" s="1"/>
  <c r="G329" i="1"/>
  <c r="G104" i="2" s="1"/>
  <c r="G327" i="1"/>
  <c r="G102" i="2" s="1"/>
  <c r="G325" i="1"/>
  <c r="G101" i="2" s="1"/>
  <c r="G315" i="1"/>
  <c r="G100" i="2" s="1"/>
  <c r="G279" i="1"/>
  <c r="G99" i="2" s="1"/>
  <c r="G277" i="1"/>
  <c r="G98" i="2" s="1"/>
  <c r="G270" i="1"/>
  <c r="G97" i="2" s="1"/>
  <c r="G263" i="1"/>
  <c r="G96" i="2" s="1"/>
  <c r="G247" i="1"/>
  <c r="G95" i="2" s="1"/>
  <c r="G239" i="1"/>
  <c r="G94" i="2" s="1"/>
  <c r="G236" i="1"/>
  <c r="G93" i="2" s="1"/>
  <c r="G233" i="1"/>
  <c r="G218" i="1"/>
  <c r="G212" i="1"/>
  <c r="G203" i="1"/>
  <c r="G191" i="1"/>
  <c r="G171" i="1"/>
  <c r="G83" i="2" s="1"/>
  <c r="G167" i="1"/>
  <c r="G82" i="2" s="1"/>
  <c r="G157" i="1"/>
  <c r="G80" i="2" s="1"/>
  <c r="G136" i="1"/>
  <c r="G79" i="2" s="1"/>
  <c r="G75" i="1"/>
  <c r="G68" i="1"/>
  <c r="G67" i="1" s="1"/>
  <c r="G17" i="2" s="1"/>
  <c r="G64" i="1"/>
  <c r="G16" i="2" s="1"/>
  <c r="G47" i="1"/>
  <c r="G15" i="2" s="1"/>
  <c r="G45" i="1"/>
  <c r="G14" i="2" s="1"/>
  <c r="G40" i="1"/>
  <c r="G13" i="2" s="1"/>
  <c r="G31" i="1"/>
  <c r="G12" i="2" s="1"/>
  <c r="G28" i="1"/>
  <c r="G19" i="1"/>
  <c r="G18" i="1" s="1"/>
  <c r="G10" i="1"/>
  <c r="G8" i="1"/>
  <c r="G7" i="2" s="1"/>
  <c r="G246" i="2" l="1"/>
  <c r="G726" i="1"/>
  <c r="G698" i="1"/>
  <c r="G222" i="2" s="1"/>
  <c r="G223" i="2"/>
  <c r="G715" i="1"/>
  <c r="G236" i="2"/>
  <c r="G451" i="1"/>
  <c r="G148" i="2" s="1"/>
  <c r="G151" i="2"/>
  <c r="G577" i="1"/>
  <c r="G167" i="2" s="1"/>
  <c r="G168" i="2"/>
  <c r="G931" i="1"/>
  <c r="G443" i="2" s="1"/>
  <c r="G427" i="2"/>
  <c r="G391" i="1"/>
  <c r="G138" i="2" s="1"/>
  <c r="G139" i="2"/>
  <c r="G344" i="1"/>
  <c r="G119" i="2" s="1"/>
  <c r="G122" i="2"/>
  <c r="G586" i="1"/>
  <c r="G169" i="2" s="1"/>
  <c r="G172" i="2"/>
  <c r="G371" i="2"/>
  <c r="G853" i="1"/>
  <c r="G370" i="2" s="1"/>
  <c r="G504" i="1"/>
  <c r="G154" i="2" s="1"/>
  <c r="G851" i="1"/>
  <c r="G376" i="1"/>
  <c r="G123" i="2" s="1"/>
  <c r="G78" i="2"/>
  <c r="G135" i="1"/>
  <c r="G932" i="1" s="1"/>
  <c r="G11" i="2"/>
  <c r="G166" i="1"/>
  <c r="G921" i="1" s="1"/>
  <c r="G433" i="2" s="1"/>
  <c r="G651" i="1"/>
  <c r="G550" i="1"/>
  <c r="G6" i="1"/>
  <c r="G787" i="1"/>
  <c r="G306" i="2" s="1"/>
  <c r="G190" i="1"/>
  <c r="G865" i="1"/>
  <c r="G232" i="1"/>
  <c r="G89" i="2" s="1"/>
  <c r="G784" i="1"/>
  <c r="G303" i="2" s="1"/>
  <c r="G30" i="1"/>
  <c r="H91" i="2"/>
  <c r="H92" i="2"/>
  <c r="H103" i="2"/>
  <c r="H105" i="2"/>
  <c r="H106" i="2"/>
  <c r="H107" i="2"/>
  <c r="H108" i="2"/>
  <c r="H110" i="2"/>
  <c r="H112" i="2"/>
  <c r="H113" i="2"/>
  <c r="H115" i="2"/>
  <c r="H116" i="2"/>
  <c r="H117" i="2"/>
  <c r="H118" i="2"/>
  <c r="H120" i="2"/>
  <c r="H121" i="2"/>
  <c r="H125" i="2"/>
  <c r="H126" i="2"/>
  <c r="H127" i="2"/>
  <c r="H128" i="2"/>
  <c r="H130" i="2"/>
  <c r="H131" i="2"/>
  <c r="H132" i="2"/>
  <c r="H134" i="2"/>
  <c r="H135" i="2"/>
  <c r="H141" i="2"/>
  <c r="H142" i="2"/>
  <c r="H143" i="2"/>
  <c r="H145" i="2"/>
  <c r="H147" i="2"/>
  <c r="H149" i="2"/>
  <c r="H150" i="2"/>
  <c r="H153" i="2"/>
  <c r="H155" i="2"/>
  <c r="H156" i="2"/>
  <c r="H161" i="2"/>
  <c r="H163" i="2"/>
  <c r="H170" i="2"/>
  <c r="H171" i="2"/>
  <c r="H174" i="2"/>
  <c r="H175" i="2"/>
  <c r="H178" i="2"/>
  <c r="H180" i="2"/>
  <c r="H181" i="2"/>
  <c r="H182" i="2"/>
  <c r="H184" i="2"/>
  <c r="H185" i="2"/>
  <c r="H186" i="2"/>
  <c r="H188" i="2"/>
  <c r="H189" i="2"/>
  <c r="H190" i="2"/>
  <c r="H192" i="2"/>
  <c r="H193" i="2"/>
  <c r="H194" i="2"/>
  <c r="H195" i="2"/>
  <c r="H196" i="2"/>
  <c r="H198" i="2"/>
  <c r="H199" i="2"/>
  <c r="H200" i="2"/>
  <c r="H202" i="2"/>
  <c r="H203" i="2"/>
  <c r="H204" i="2"/>
  <c r="H206" i="2"/>
  <c r="H207" i="2"/>
  <c r="H213" i="2"/>
  <c r="H214" i="2"/>
  <c r="H218" i="2"/>
  <c r="H219" i="2"/>
  <c r="H220" i="2"/>
  <c r="H221" i="2"/>
  <c r="H224" i="2"/>
  <c r="H225" i="2"/>
  <c r="H226" i="2"/>
  <c r="H227" i="2"/>
  <c r="H228" i="2"/>
  <c r="H229" i="2"/>
  <c r="H230" i="2"/>
  <c r="H231" i="2"/>
  <c r="H232" i="2"/>
  <c r="H234" i="2"/>
  <c r="H237" i="2"/>
  <c r="H238" i="2"/>
  <c r="H239" i="2"/>
  <c r="H240" i="2"/>
  <c r="H241" i="2"/>
  <c r="H242" i="2"/>
  <c r="H243" i="2"/>
  <c r="H244" i="2"/>
  <c r="H247" i="2"/>
  <c r="H248" i="2"/>
  <c r="H250" i="2"/>
  <c r="H252" i="2"/>
  <c r="H254" i="2"/>
  <c r="H256" i="2"/>
  <c r="H257" i="2"/>
  <c r="H258" i="2"/>
  <c r="H260" i="2"/>
  <c r="H261" i="2"/>
  <c r="H262" i="2"/>
  <c r="H263" i="2"/>
  <c r="H264" i="2"/>
  <c r="H266" i="2"/>
  <c r="H267" i="2"/>
  <c r="H269" i="2"/>
  <c r="H271" i="2"/>
  <c r="H274" i="2"/>
  <c r="H275" i="2"/>
  <c r="H277" i="2"/>
  <c r="H278" i="2"/>
  <c r="H279" i="2"/>
  <c r="H280" i="2"/>
  <c r="H281" i="2"/>
  <c r="H282" i="2"/>
  <c r="H283" i="2"/>
  <c r="H285" i="2"/>
  <c r="H287" i="2"/>
  <c r="H290" i="2"/>
  <c r="H291" i="2"/>
  <c r="H293" i="2"/>
  <c r="H295" i="2"/>
  <c r="H297" i="2"/>
  <c r="H298" i="2"/>
  <c r="H299" i="2"/>
  <c r="H300" i="2"/>
  <c r="H301" i="2"/>
  <c r="H308" i="2"/>
  <c r="H309" i="2"/>
  <c r="H310" i="2"/>
  <c r="H311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8" i="2"/>
  <c r="H339" i="2"/>
  <c r="H341" i="2"/>
  <c r="H343" i="2"/>
  <c r="H344" i="2"/>
  <c r="H345" i="2"/>
  <c r="H346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7" i="2"/>
  <c r="H368" i="2"/>
  <c r="H369" i="2"/>
  <c r="H372" i="2"/>
  <c r="H373" i="2"/>
  <c r="H374" i="2"/>
  <c r="H375" i="2"/>
  <c r="H377" i="2"/>
  <c r="H378" i="2"/>
  <c r="H379" i="2"/>
  <c r="H380" i="2"/>
  <c r="H381" i="2"/>
  <c r="H384" i="2"/>
  <c r="H385" i="2"/>
  <c r="H386" i="2"/>
  <c r="H387" i="2"/>
  <c r="H388" i="2"/>
  <c r="H389" i="2"/>
  <c r="H390" i="2"/>
  <c r="H392" i="2"/>
  <c r="H393" i="2"/>
  <c r="H394" i="2"/>
  <c r="H395" i="2"/>
  <c r="H396" i="2"/>
  <c r="H397" i="2"/>
  <c r="H400" i="2"/>
  <c r="H401" i="2"/>
  <c r="H402" i="2"/>
  <c r="H403" i="2"/>
  <c r="H405" i="2"/>
  <c r="H406" i="2"/>
  <c r="H407" i="2"/>
  <c r="H408" i="2"/>
  <c r="H409" i="2"/>
  <c r="H410" i="2"/>
  <c r="H411" i="2"/>
  <c r="H412" i="2"/>
  <c r="H413" i="2"/>
  <c r="H414" i="2"/>
  <c r="H418" i="2"/>
  <c r="H419" i="2"/>
  <c r="H420" i="2"/>
  <c r="H434" i="2"/>
  <c r="H442" i="2"/>
  <c r="H445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6" i="2"/>
  <c r="H47" i="2"/>
  <c r="H48" i="2"/>
  <c r="H50" i="2"/>
  <c r="H51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" i="2"/>
  <c r="H736" i="1"/>
  <c r="H255" i="2" s="1"/>
  <c r="H8" i="1"/>
  <c r="H10" i="1"/>
  <c r="H8" i="2" s="1"/>
  <c r="H19" i="1"/>
  <c r="H18" i="1" s="1"/>
  <c r="H9" i="2" s="1"/>
  <c r="H28" i="1"/>
  <c r="H10" i="2" s="1"/>
  <c r="H31" i="1"/>
  <c r="H12" i="2" s="1"/>
  <c r="H40" i="1"/>
  <c r="H13" i="2" s="1"/>
  <c r="H45" i="1"/>
  <c r="H14" i="2" s="1"/>
  <c r="H47" i="1"/>
  <c r="H15" i="2" s="1"/>
  <c r="H64" i="1"/>
  <c r="H16" i="2" s="1"/>
  <c r="H68" i="1"/>
  <c r="H67" i="1" s="1"/>
  <c r="H17" i="2" s="1"/>
  <c r="H75" i="1"/>
  <c r="H18" i="2" s="1"/>
  <c r="H136" i="1"/>
  <c r="H79" i="2" s="1"/>
  <c r="H157" i="1"/>
  <c r="H80" i="2" s="1"/>
  <c r="H167" i="1"/>
  <c r="H171" i="1"/>
  <c r="H83" i="2" s="1"/>
  <c r="H191" i="1"/>
  <c r="H203" i="1"/>
  <c r="H212" i="1"/>
  <c r="H218" i="1"/>
  <c r="H233" i="1"/>
  <c r="H236" i="1"/>
  <c r="H93" i="2" s="1"/>
  <c r="H239" i="1"/>
  <c r="H94" i="2" s="1"/>
  <c r="H247" i="1"/>
  <c r="H95" i="2" s="1"/>
  <c r="H263" i="1"/>
  <c r="H96" i="2" s="1"/>
  <c r="H270" i="1"/>
  <c r="H97" i="2" s="1"/>
  <c r="H277" i="1"/>
  <c r="H98" i="2" s="1"/>
  <c r="H279" i="1"/>
  <c r="H99" i="2" s="1"/>
  <c r="H315" i="1"/>
  <c r="H100" i="2" s="1"/>
  <c r="H325" i="1"/>
  <c r="H101" i="2" s="1"/>
  <c r="H327" i="1"/>
  <c r="H102" i="2" s="1"/>
  <c r="H329" i="1"/>
  <c r="H104" i="2" s="1"/>
  <c r="H334" i="1"/>
  <c r="H109" i="2" s="1"/>
  <c r="H336" i="1"/>
  <c r="H111" i="2" s="1"/>
  <c r="H339" i="1"/>
  <c r="H114" i="2" s="1"/>
  <c r="H347" i="1"/>
  <c r="H344" i="1" s="1"/>
  <c r="H119" i="2" s="1"/>
  <c r="H377" i="1"/>
  <c r="H124" i="2" s="1"/>
  <c r="H382" i="1"/>
  <c r="H129" i="2" s="1"/>
  <c r="H386" i="1"/>
  <c r="H133" i="2" s="1"/>
  <c r="H394" i="1"/>
  <c r="H391" i="1" s="1"/>
  <c r="H138" i="2" s="1"/>
  <c r="H406" i="1"/>
  <c r="H140" i="2" s="1"/>
  <c r="H432" i="1"/>
  <c r="H144" i="2" s="1"/>
  <c r="H443" i="1"/>
  <c r="H146" i="2" s="1"/>
  <c r="H454" i="1"/>
  <c r="H151" i="2" s="1"/>
  <c r="H498" i="1"/>
  <c r="H152" i="2" s="1"/>
  <c r="H507" i="1"/>
  <c r="H157" i="2" s="1"/>
  <c r="H540" i="1"/>
  <c r="H158" i="2" s="1"/>
  <c r="H543" i="1"/>
  <c r="H159" i="2" s="1"/>
  <c r="H545" i="1"/>
  <c r="H160" i="2" s="1"/>
  <c r="H547" i="1"/>
  <c r="H162" i="2" s="1"/>
  <c r="H551" i="1"/>
  <c r="H165" i="2" s="1"/>
  <c r="H568" i="1"/>
  <c r="H565" i="1" s="1"/>
  <c r="H166" i="2" s="1"/>
  <c r="H578" i="1"/>
  <c r="H577" i="1" s="1"/>
  <c r="H167" i="2" s="1"/>
  <c r="H589" i="1"/>
  <c r="H586" i="1" s="1"/>
  <c r="H169" i="2" s="1"/>
  <c r="H637" i="1"/>
  <c r="H173" i="2" s="1"/>
  <c r="H651" i="1"/>
  <c r="H653" i="1"/>
  <c r="H179" i="2" s="1"/>
  <c r="H658" i="1"/>
  <c r="H183" i="2" s="1"/>
  <c r="H662" i="1"/>
  <c r="H187" i="2" s="1"/>
  <c r="H666" i="1"/>
  <c r="H191" i="2" s="1"/>
  <c r="H672" i="1"/>
  <c r="H197" i="2" s="1"/>
  <c r="H676" i="1"/>
  <c r="H201" i="2" s="1"/>
  <c r="H680" i="1"/>
  <c r="H205" i="2" s="1"/>
  <c r="H687" i="1"/>
  <c r="H212" i="2" s="1"/>
  <c r="H692" i="1"/>
  <c r="H217" i="2" s="1"/>
  <c r="H699" i="1"/>
  <c r="H698" i="1" s="1"/>
  <c r="H222" i="2" s="1"/>
  <c r="H709" i="1"/>
  <c r="H233" i="2" s="1"/>
  <c r="H716" i="1"/>
  <c r="H236" i="2" s="1"/>
  <c r="H727" i="1"/>
  <c r="H732" i="1"/>
  <c r="H251" i="2" s="1"/>
  <c r="H734" i="1"/>
  <c r="H253" i="2" s="1"/>
  <c r="H746" i="1"/>
  <c r="H265" i="2" s="1"/>
  <c r="H749" i="1"/>
  <c r="H268" i="2" s="1"/>
  <c r="H751" i="1"/>
  <c r="H270" i="2" s="1"/>
  <c r="H753" i="1"/>
  <c r="H272" i="2" s="1"/>
  <c r="H757" i="1"/>
  <c r="H276" i="2" s="1"/>
  <c r="H765" i="1"/>
  <c r="H284" i="2" s="1"/>
  <c r="H767" i="1"/>
  <c r="H286" i="2" s="1"/>
  <c r="H769" i="1"/>
  <c r="H288" i="2" s="1"/>
  <c r="H773" i="1"/>
  <c r="H292" i="2" s="1"/>
  <c r="H775" i="1"/>
  <c r="H294" i="2" s="1"/>
  <c r="H788" i="1"/>
  <c r="H823" i="1"/>
  <c r="H342" i="2" s="1"/>
  <c r="H828" i="1"/>
  <c r="H347" i="2" s="1"/>
  <c r="H854" i="1"/>
  <c r="H859" i="1"/>
  <c r="H376" i="2" s="1"/>
  <c r="H866" i="1"/>
  <c r="H874" i="1"/>
  <c r="H391" i="2" s="1"/>
  <c r="H881" i="1"/>
  <c r="H398" i="2" s="1"/>
  <c r="H884" i="1"/>
  <c r="H399" i="2" s="1"/>
  <c r="H404" i="2"/>
  <c r="H912" i="1"/>
  <c r="H931" i="1" s="1"/>
  <c r="H443" i="2" s="1"/>
  <c r="H924" i="1"/>
  <c r="H436" i="2" s="1"/>
  <c r="H246" i="2" l="1"/>
  <c r="H726" i="1"/>
  <c r="G549" i="1"/>
  <c r="G164" i="2" s="1"/>
  <c r="H307" i="2"/>
  <c r="H784" i="1"/>
  <c r="H303" i="2" s="1"/>
  <c r="G923" i="1"/>
  <c r="G435" i="2" s="1"/>
  <c r="G245" i="2"/>
  <c r="G934" i="1"/>
  <c r="G445" i="2" s="1"/>
  <c r="G235" i="2"/>
  <c r="G444" i="2"/>
  <c r="G650" i="1"/>
  <c r="G176" i="2" s="1"/>
  <c r="G177" i="2"/>
  <c r="G786" i="1"/>
  <c r="G382" i="2"/>
  <c r="G5" i="1"/>
  <c r="G918" i="1" s="1"/>
  <c r="G430" i="2" s="1"/>
  <c r="G926" i="1"/>
  <c r="G438" i="2" s="1"/>
  <c r="G84" i="2"/>
  <c r="H451" i="1"/>
  <c r="H148" i="2" s="1"/>
  <c r="H865" i="1"/>
  <c r="H382" i="2" s="1"/>
  <c r="H650" i="1"/>
  <c r="H176" i="2" s="1"/>
  <c r="H190" i="1"/>
  <c r="H926" i="1" s="1"/>
  <c r="H438" i="2" s="1"/>
  <c r="H383" i="2"/>
  <c r="H166" i="1"/>
  <c r="H715" i="1"/>
  <c r="H934" i="1" s="1"/>
  <c r="H376" i="1"/>
  <c r="H123" i="2" s="1"/>
  <c r="H135" i="1"/>
  <c r="H932" i="1" s="1"/>
  <c r="H427" i="2"/>
  <c r="H223" i="2"/>
  <c r="H139" i="2"/>
  <c r="H122" i="2"/>
  <c r="H504" i="1"/>
  <c r="H154" i="2" s="1"/>
  <c r="H82" i="2"/>
  <c r="H78" i="2"/>
  <c r="H787" i="1"/>
  <c r="H306" i="2" s="1"/>
  <c r="H312" i="2"/>
  <c r="H177" i="2"/>
  <c r="H172" i="2"/>
  <c r="H853" i="1"/>
  <c r="H6" i="1"/>
  <c r="H6" i="2" s="1"/>
  <c r="H371" i="2"/>
  <c r="H168" i="2"/>
  <c r="H90" i="2"/>
  <c r="H11" i="2"/>
  <c r="H30" i="1"/>
  <c r="H232" i="1"/>
  <c r="H89" i="2" s="1"/>
  <c r="H549" i="1"/>
  <c r="H164" i="2" s="1"/>
  <c r="K653" i="1"/>
  <c r="L653" i="1"/>
  <c r="K568" i="1"/>
  <c r="L568" i="1"/>
  <c r="G935" i="1" l="1"/>
  <c r="G446" i="2" s="1"/>
  <c r="G783" i="1"/>
  <c r="G927" i="1" s="1"/>
  <c r="G439" i="2" s="1"/>
  <c r="G305" i="2"/>
  <c r="G925" i="1"/>
  <c r="G437" i="2" s="1"/>
  <c r="G231" i="1"/>
  <c r="H444" i="2"/>
  <c r="H935" i="1"/>
  <c r="H446" i="2" s="1"/>
  <c r="G938" i="1"/>
  <c r="G449" i="2" s="1"/>
  <c r="H5" i="1"/>
  <c r="H918" i="1" s="1"/>
  <c r="H430" i="2" s="1"/>
  <c r="H84" i="2"/>
  <c r="H923" i="1"/>
  <c r="H245" i="2"/>
  <c r="H235" i="2"/>
  <c r="H786" i="1"/>
  <c r="H370" i="2"/>
  <c r="H921" i="1"/>
  <c r="H433" i="2" s="1"/>
  <c r="H81" i="2"/>
  <c r="H231" i="1"/>
  <c r="F287" i="2"/>
  <c r="K287" i="2"/>
  <c r="L287" i="2"/>
  <c r="F767" i="1"/>
  <c r="F286" i="2" s="1"/>
  <c r="K767" i="1"/>
  <c r="K286" i="2" s="1"/>
  <c r="L767" i="1"/>
  <c r="L286" i="2" s="1"/>
  <c r="G302" i="2" l="1"/>
  <c r="H783" i="1"/>
  <c r="H927" i="1" s="1"/>
  <c r="H439" i="2" s="1"/>
  <c r="H305" i="2"/>
  <c r="G919" i="1"/>
  <c r="G939" i="1" s="1"/>
  <c r="G450" i="2" s="1"/>
  <c r="G88" i="2"/>
  <c r="H5" i="2"/>
  <c r="H938" i="1"/>
  <c r="H449" i="2" s="1"/>
  <c r="H919" i="1"/>
  <c r="H920" i="1" s="1"/>
  <c r="H88" i="2"/>
  <c r="H925" i="1"/>
  <c r="H437" i="2" s="1"/>
  <c r="H435" i="2"/>
  <c r="F414" i="2"/>
  <c r="K414" i="2"/>
  <c r="L414" i="2"/>
  <c r="F41" i="2"/>
  <c r="G40" i="2"/>
  <c r="K41" i="2"/>
  <c r="L41" i="2"/>
  <c r="H302" i="2" l="1"/>
  <c r="G928" i="1"/>
  <c r="G440" i="2" s="1"/>
  <c r="G431" i="2"/>
  <c r="G920" i="1"/>
  <c r="G940" i="1"/>
  <c r="G451" i="2" s="1"/>
  <c r="H939" i="1"/>
  <c r="H450" i="2" s="1"/>
  <c r="H431" i="2"/>
  <c r="H928" i="1"/>
  <c r="H440" i="2" s="1"/>
  <c r="H929" i="1"/>
  <c r="H441" i="2" s="1"/>
  <c r="H432" i="2"/>
  <c r="F420" i="2"/>
  <c r="K420" i="2"/>
  <c r="L420" i="2"/>
  <c r="F411" i="2"/>
  <c r="K411" i="2"/>
  <c r="L411" i="2"/>
  <c r="F375" i="2"/>
  <c r="K375" i="2"/>
  <c r="L375" i="2"/>
  <c r="F374" i="2"/>
  <c r="K374" i="2"/>
  <c r="L374" i="2"/>
  <c r="F373" i="2"/>
  <c r="K373" i="2"/>
  <c r="L373" i="2"/>
  <c r="F372" i="2"/>
  <c r="K372" i="2"/>
  <c r="L372" i="2"/>
  <c r="F828" i="1"/>
  <c r="G432" i="2" l="1"/>
  <c r="G929" i="1"/>
  <c r="G441" i="2" s="1"/>
  <c r="H940" i="1"/>
  <c r="H451" i="2" s="1"/>
  <c r="F369" i="2"/>
  <c r="K369" i="2"/>
  <c r="L369" i="2"/>
  <c r="F368" i="2"/>
  <c r="K368" i="2"/>
  <c r="L368" i="2"/>
  <c r="F367" i="2"/>
  <c r="K367" i="2"/>
  <c r="L367" i="2"/>
  <c r="F358" i="2"/>
  <c r="K358" i="2"/>
  <c r="L358" i="2"/>
  <c r="F364" i="2"/>
  <c r="K364" i="2"/>
  <c r="L364" i="2"/>
  <c r="F327" i="2"/>
  <c r="K327" i="2"/>
  <c r="L327" i="2"/>
  <c r="F227" i="2" l="1"/>
  <c r="K227" i="2"/>
  <c r="L227" i="2"/>
  <c r="K213" i="2"/>
  <c r="L213" i="2"/>
  <c r="K214" i="2"/>
  <c r="L214" i="2"/>
  <c r="F213" i="2"/>
  <c r="F214" i="2"/>
  <c r="F215" i="2"/>
  <c r="K687" i="1"/>
  <c r="K212" i="2" s="1"/>
  <c r="L687" i="1"/>
  <c r="L212" i="2" s="1"/>
  <c r="K206" i="2"/>
  <c r="L206" i="2"/>
  <c r="K207" i="2"/>
  <c r="L207" i="2"/>
  <c r="K680" i="1"/>
  <c r="K205" i="2" s="1"/>
  <c r="L680" i="1"/>
  <c r="L205" i="2" s="1"/>
  <c r="K181" i="2"/>
  <c r="L181" i="2"/>
  <c r="K180" i="2"/>
  <c r="L180" i="2"/>
  <c r="K178" i="2"/>
  <c r="L178" i="2"/>
  <c r="F178" i="2"/>
  <c r="K386" i="1"/>
  <c r="K133" i="2" s="1"/>
  <c r="L386" i="1"/>
  <c r="L133" i="2" s="1"/>
  <c r="F445" i="2"/>
  <c r="K445" i="2"/>
  <c r="L445" i="2"/>
  <c r="F443" i="2"/>
  <c r="F442" i="2"/>
  <c r="K442" i="2"/>
  <c r="L442" i="2"/>
  <c r="F434" i="2"/>
  <c r="K434" i="2"/>
  <c r="L434" i="2"/>
  <c r="F405" i="2"/>
  <c r="K405" i="2"/>
  <c r="L405" i="2"/>
  <c r="F406" i="2"/>
  <c r="K406" i="2"/>
  <c r="L406" i="2"/>
  <c r="F407" i="2"/>
  <c r="K407" i="2"/>
  <c r="L407" i="2"/>
  <c r="F408" i="2"/>
  <c r="K408" i="2"/>
  <c r="L408" i="2"/>
  <c r="F409" i="2"/>
  <c r="K409" i="2"/>
  <c r="L409" i="2"/>
  <c r="F410" i="2"/>
  <c r="K410" i="2"/>
  <c r="L410" i="2"/>
  <c r="F412" i="2"/>
  <c r="K412" i="2"/>
  <c r="L412" i="2"/>
  <c r="F413" i="2"/>
  <c r="K413" i="2"/>
  <c r="L413" i="2"/>
  <c r="F418" i="2"/>
  <c r="K418" i="2"/>
  <c r="L418" i="2"/>
  <c r="F419" i="2"/>
  <c r="K419" i="2"/>
  <c r="L419" i="2"/>
  <c r="F400" i="2"/>
  <c r="K400" i="2"/>
  <c r="L400" i="2"/>
  <c r="F401" i="2"/>
  <c r="K401" i="2"/>
  <c r="L401" i="2"/>
  <c r="F402" i="2"/>
  <c r="K402" i="2"/>
  <c r="L402" i="2"/>
  <c r="F403" i="2"/>
  <c r="K403" i="2"/>
  <c r="L403" i="2"/>
  <c r="F392" i="2"/>
  <c r="K392" i="2"/>
  <c r="L392" i="2"/>
  <c r="F393" i="2"/>
  <c r="K393" i="2"/>
  <c r="L393" i="2"/>
  <c r="F394" i="2"/>
  <c r="K394" i="2"/>
  <c r="L394" i="2"/>
  <c r="F395" i="2"/>
  <c r="K395" i="2"/>
  <c r="L395" i="2"/>
  <c r="F396" i="2"/>
  <c r="K396" i="2"/>
  <c r="L396" i="2"/>
  <c r="F397" i="2"/>
  <c r="K397" i="2"/>
  <c r="L397" i="2"/>
  <c r="F384" i="2"/>
  <c r="K384" i="2"/>
  <c r="L384" i="2"/>
  <c r="F385" i="2"/>
  <c r="K385" i="2"/>
  <c r="L385" i="2"/>
  <c r="F386" i="2"/>
  <c r="K386" i="2"/>
  <c r="L386" i="2"/>
  <c r="F387" i="2"/>
  <c r="K387" i="2"/>
  <c r="L387" i="2"/>
  <c r="F388" i="2"/>
  <c r="K388" i="2"/>
  <c r="L388" i="2"/>
  <c r="F389" i="2"/>
  <c r="K389" i="2"/>
  <c r="L389" i="2"/>
  <c r="F390" i="2"/>
  <c r="K390" i="2"/>
  <c r="L390" i="2"/>
  <c r="F377" i="2"/>
  <c r="K377" i="2"/>
  <c r="L377" i="2"/>
  <c r="F378" i="2"/>
  <c r="K378" i="2"/>
  <c r="L378" i="2"/>
  <c r="F379" i="2"/>
  <c r="K379" i="2"/>
  <c r="L379" i="2"/>
  <c r="F380" i="2"/>
  <c r="K380" i="2"/>
  <c r="L380" i="2"/>
  <c r="F381" i="2"/>
  <c r="K381" i="2"/>
  <c r="L381" i="2"/>
  <c r="F348" i="2"/>
  <c r="K348" i="2"/>
  <c r="L348" i="2"/>
  <c r="F349" i="2"/>
  <c r="K349" i="2"/>
  <c r="L349" i="2"/>
  <c r="F350" i="2"/>
  <c r="K350" i="2"/>
  <c r="L350" i="2"/>
  <c r="F351" i="2"/>
  <c r="K351" i="2"/>
  <c r="L351" i="2"/>
  <c r="F352" i="2"/>
  <c r="K352" i="2"/>
  <c r="L352" i="2"/>
  <c r="F353" i="2"/>
  <c r="K353" i="2"/>
  <c r="L353" i="2"/>
  <c r="F354" i="2"/>
  <c r="K354" i="2"/>
  <c r="L354" i="2"/>
  <c r="F355" i="2"/>
  <c r="K355" i="2"/>
  <c r="L355" i="2"/>
  <c r="F356" i="2"/>
  <c r="K356" i="2"/>
  <c r="L356" i="2"/>
  <c r="F357" i="2"/>
  <c r="K357" i="2"/>
  <c r="L357" i="2"/>
  <c r="F359" i="2"/>
  <c r="K359" i="2"/>
  <c r="L359" i="2"/>
  <c r="F360" i="2"/>
  <c r="K360" i="2"/>
  <c r="L360" i="2"/>
  <c r="F361" i="2"/>
  <c r="K361" i="2"/>
  <c r="L361" i="2"/>
  <c r="F362" i="2"/>
  <c r="K362" i="2"/>
  <c r="L362" i="2"/>
  <c r="F363" i="2"/>
  <c r="K363" i="2"/>
  <c r="L363" i="2"/>
  <c r="F343" i="2"/>
  <c r="K343" i="2"/>
  <c r="L343" i="2"/>
  <c r="F344" i="2"/>
  <c r="K344" i="2"/>
  <c r="L344" i="2"/>
  <c r="F345" i="2"/>
  <c r="K345" i="2"/>
  <c r="L345" i="2"/>
  <c r="F346" i="2"/>
  <c r="K346" i="2"/>
  <c r="L346" i="2"/>
  <c r="F313" i="2"/>
  <c r="K313" i="2"/>
  <c r="L313" i="2"/>
  <c r="F314" i="2"/>
  <c r="K314" i="2"/>
  <c r="L314" i="2"/>
  <c r="F315" i="2"/>
  <c r="K315" i="2"/>
  <c r="L315" i="2"/>
  <c r="F316" i="2"/>
  <c r="K316" i="2"/>
  <c r="L316" i="2"/>
  <c r="F317" i="2"/>
  <c r="K317" i="2"/>
  <c r="L317" i="2"/>
  <c r="F318" i="2"/>
  <c r="K318" i="2"/>
  <c r="L318" i="2"/>
  <c r="F319" i="2"/>
  <c r="K319" i="2"/>
  <c r="L319" i="2"/>
  <c r="F320" i="2"/>
  <c r="K320" i="2"/>
  <c r="L320" i="2"/>
  <c r="F321" i="2"/>
  <c r="K321" i="2"/>
  <c r="L321" i="2"/>
  <c r="F322" i="2"/>
  <c r="K322" i="2"/>
  <c r="L322" i="2"/>
  <c r="F323" i="2"/>
  <c r="K323" i="2"/>
  <c r="L323" i="2"/>
  <c r="F324" i="2"/>
  <c r="K324" i="2"/>
  <c r="L324" i="2"/>
  <c r="F325" i="2"/>
  <c r="K325" i="2"/>
  <c r="L325" i="2"/>
  <c r="F326" i="2"/>
  <c r="K326" i="2"/>
  <c r="L326" i="2"/>
  <c r="F328" i="2"/>
  <c r="K328" i="2"/>
  <c r="L328" i="2"/>
  <c r="F329" i="2"/>
  <c r="K329" i="2"/>
  <c r="L329" i="2"/>
  <c r="F330" i="2"/>
  <c r="K330" i="2"/>
  <c r="L330" i="2"/>
  <c r="F331" i="2"/>
  <c r="K331" i="2"/>
  <c r="L331" i="2"/>
  <c r="F332" i="2"/>
  <c r="K332" i="2"/>
  <c r="L332" i="2"/>
  <c r="F333" i="2"/>
  <c r="K333" i="2"/>
  <c r="L333" i="2"/>
  <c r="F334" i="2"/>
  <c r="K334" i="2"/>
  <c r="L334" i="2"/>
  <c r="F338" i="2"/>
  <c r="K338" i="2"/>
  <c r="L338" i="2"/>
  <c r="F341" i="2"/>
  <c r="K341" i="2"/>
  <c r="L341" i="2"/>
  <c r="F339" i="2"/>
  <c r="K339" i="2"/>
  <c r="L339" i="2"/>
  <c r="F308" i="2"/>
  <c r="K308" i="2"/>
  <c r="L308" i="2"/>
  <c r="F309" i="2"/>
  <c r="K309" i="2"/>
  <c r="L309" i="2"/>
  <c r="F310" i="2"/>
  <c r="K310" i="2"/>
  <c r="L310" i="2"/>
  <c r="F311" i="2"/>
  <c r="K311" i="2"/>
  <c r="L311" i="2"/>
  <c r="F295" i="2"/>
  <c r="K295" i="2"/>
  <c r="L295" i="2"/>
  <c r="F297" i="2"/>
  <c r="K297" i="2"/>
  <c r="L297" i="2"/>
  <c r="F298" i="2"/>
  <c r="K298" i="2"/>
  <c r="L298" i="2"/>
  <c r="F299" i="2"/>
  <c r="K299" i="2"/>
  <c r="L299" i="2"/>
  <c r="F300" i="2"/>
  <c r="K300" i="2"/>
  <c r="L300" i="2"/>
  <c r="F301" i="2"/>
  <c r="K301" i="2"/>
  <c r="L301" i="2"/>
  <c r="F293" i="2"/>
  <c r="K293" i="2"/>
  <c r="L293" i="2"/>
  <c r="F290" i="2"/>
  <c r="K290" i="2"/>
  <c r="L290" i="2"/>
  <c r="F291" i="2"/>
  <c r="K291" i="2"/>
  <c r="L291" i="2"/>
  <c r="F285" i="2"/>
  <c r="K285" i="2"/>
  <c r="L285" i="2"/>
  <c r="F277" i="2"/>
  <c r="K277" i="2"/>
  <c r="L277" i="2"/>
  <c r="F278" i="2"/>
  <c r="K278" i="2"/>
  <c r="L278" i="2"/>
  <c r="F279" i="2"/>
  <c r="K279" i="2"/>
  <c r="L279" i="2"/>
  <c r="F280" i="2"/>
  <c r="K280" i="2"/>
  <c r="L280" i="2"/>
  <c r="F281" i="2"/>
  <c r="K281" i="2"/>
  <c r="L281" i="2"/>
  <c r="F282" i="2"/>
  <c r="K282" i="2"/>
  <c r="L282" i="2"/>
  <c r="F283" i="2"/>
  <c r="K283" i="2"/>
  <c r="L283" i="2"/>
  <c r="F274" i="2"/>
  <c r="K274" i="2"/>
  <c r="L274" i="2"/>
  <c r="F275" i="2"/>
  <c r="K275" i="2"/>
  <c r="L275" i="2"/>
  <c r="F271" i="2"/>
  <c r="K271" i="2"/>
  <c r="L271" i="2"/>
  <c r="F269" i="2"/>
  <c r="K269" i="2"/>
  <c r="L269" i="2"/>
  <c r="F266" i="2"/>
  <c r="K266" i="2"/>
  <c r="L266" i="2"/>
  <c r="F267" i="2"/>
  <c r="K267" i="2"/>
  <c r="L267" i="2"/>
  <c r="F256" i="2"/>
  <c r="K256" i="2"/>
  <c r="L256" i="2"/>
  <c r="F257" i="2"/>
  <c r="K257" i="2"/>
  <c r="L257" i="2"/>
  <c r="F258" i="2"/>
  <c r="K258" i="2"/>
  <c r="L258" i="2"/>
  <c r="F260" i="2"/>
  <c r="K260" i="2"/>
  <c r="L260" i="2"/>
  <c r="F261" i="2"/>
  <c r="K261" i="2"/>
  <c r="L261" i="2"/>
  <c r="F262" i="2"/>
  <c r="K262" i="2"/>
  <c r="L262" i="2"/>
  <c r="F263" i="2"/>
  <c r="K263" i="2"/>
  <c r="L263" i="2"/>
  <c r="F264" i="2"/>
  <c r="K264" i="2"/>
  <c r="L264" i="2"/>
  <c r="F254" i="2"/>
  <c r="K254" i="2"/>
  <c r="L254" i="2"/>
  <c r="F252" i="2"/>
  <c r="K252" i="2"/>
  <c r="L252" i="2"/>
  <c r="F247" i="2"/>
  <c r="K247" i="2"/>
  <c r="L247" i="2"/>
  <c r="F248" i="2"/>
  <c r="K248" i="2"/>
  <c r="L248" i="2"/>
  <c r="F250" i="2"/>
  <c r="K250" i="2"/>
  <c r="L250" i="2"/>
  <c r="F237" i="2"/>
  <c r="K237" i="2"/>
  <c r="L237" i="2"/>
  <c r="F238" i="2"/>
  <c r="K238" i="2"/>
  <c r="L238" i="2"/>
  <c r="F239" i="2"/>
  <c r="K239" i="2"/>
  <c r="L239" i="2"/>
  <c r="F240" i="2"/>
  <c r="K240" i="2"/>
  <c r="L240" i="2"/>
  <c r="F241" i="2"/>
  <c r="K241" i="2"/>
  <c r="L241" i="2"/>
  <c r="F242" i="2"/>
  <c r="K242" i="2"/>
  <c r="L242" i="2"/>
  <c r="F243" i="2"/>
  <c r="K243" i="2"/>
  <c r="L243" i="2"/>
  <c r="F244" i="2"/>
  <c r="K244" i="2"/>
  <c r="L244" i="2"/>
  <c r="F234" i="2"/>
  <c r="K234" i="2"/>
  <c r="L234" i="2"/>
  <c r="F224" i="2"/>
  <c r="K224" i="2"/>
  <c r="L224" i="2"/>
  <c r="F225" i="2"/>
  <c r="K225" i="2"/>
  <c r="L225" i="2"/>
  <c r="F226" i="2"/>
  <c r="K226" i="2"/>
  <c r="L226" i="2"/>
  <c r="F228" i="2"/>
  <c r="K228" i="2"/>
  <c r="L228" i="2"/>
  <c r="F229" i="2"/>
  <c r="K229" i="2"/>
  <c r="L229" i="2"/>
  <c r="F230" i="2"/>
  <c r="K230" i="2"/>
  <c r="L230" i="2"/>
  <c r="F231" i="2"/>
  <c r="K231" i="2"/>
  <c r="L231" i="2"/>
  <c r="F232" i="2"/>
  <c r="K232" i="2"/>
  <c r="L232" i="2"/>
  <c r="F218" i="2"/>
  <c r="K218" i="2"/>
  <c r="L218" i="2"/>
  <c r="F219" i="2"/>
  <c r="K219" i="2"/>
  <c r="L219" i="2"/>
  <c r="F220" i="2"/>
  <c r="K220" i="2"/>
  <c r="L220" i="2"/>
  <c r="F221" i="2"/>
  <c r="K221" i="2"/>
  <c r="L221" i="2"/>
  <c r="F206" i="2"/>
  <c r="F207" i="2"/>
  <c r="F208" i="2"/>
  <c r="F202" i="2"/>
  <c r="K202" i="2"/>
  <c r="L202" i="2"/>
  <c r="F203" i="2"/>
  <c r="K203" i="2"/>
  <c r="L203" i="2"/>
  <c r="F204" i="2"/>
  <c r="K204" i="2"/>
  <c r="L204" i="2"/>
  <c r="F198" i="2"/>
  <c r="K198" i="2"/>
  <c r="L198" i="2"/>
  <c r="F199" i="2"/>
  <c r="K199" i="2"/>
  <c r="L199" i="2"/>
  <c r="F200" i="2"/>
  <c r="K200" i="2"/>
  <c r="L200" i="2"/>
  <c r="K192" i="2"/>
  <c r="L192" i="2"/>
  <c r="K193" i="2"/>
  <c r="L193" i="2"/>
  <c r="K194" i="2"/>
  <c r="L194" i="2"/>
  <c r="K195" i="2"/>
  <c r="L195" i="2"/>
  <c r="K196" i="2"/>
  <c r="L196" i="2"/>
  <c r="F188" i="2"/>
  <c r="K188" i="2"/>
  <c r="L188" i="2"/>
  <c r="F189" i="2"/>
  <c r="K189" i="2"/>
  <c r="L189" i="2"/>
  <c r="F190" i="2"/>
  <c r="K190" i="2"/>
  <c r="L190" i="2"/>
  <c r="F184" i="2"/>
  <c r="K184" i="2"/>
  <c r="L184" i="2"/>
  <c r="F185" i="2"/>
  <c r="K185" i="2"/>
  <c r="L185" i="2"/>
  <c r="F186" i="2"/>
  <c r="K186" i="2"/>
  <c r="L186" i="2"/>
  <c r="F180" i="2"/>
  <c r="F181" i="2"/>
  <c r="F182" i="2"/>
  <c r="K182" i="2"/>
  <c r="L182" i="2"/>
  <c r="F174" i="2"/>
  <c r="K174" i="2"/>
  <c r="L174" i="2"/>
  <c r="F175" i="2"/>
  <c r="K175" i="2"/>
  <c r="L175" i="2"/>
  <c r="F170" i="2"/>
  <c r="K170" i="2"/>
  <c r="L170" i="2"/>
  <c r="F171" i="2"/>
  <c r="K171" i="2"/>
  <c r="L171" i="2"/>
  <c r="F163" i="2"/>
  <c r="K163" i="2"/>
  <c r="L163" i="2"/>
  <c r="F161" i="2"/>
  <c r="K161" i="2"/>
  <c r="L161" i="2"/>
  <c r="F155" i="2"/>
  <c r="K155" i="2"/>
  <c r="L155" i="2"/>
  <c r="F156" i="2"/>
  <c r="K156" i="2"/>
  <c r="L156" i="2"/>
  <c r="F153" i="2"/>
  <c r="K153" i="2"/>
  <c r="L153" i="2"/>
  <c r="F149" i="2"/>
  <c r="K149" i="2"/>
  <c r="L149" i="2"/>
  <c r="F150" i="2"/>
  <c r="K150" i="2"/>
  <c r="L150" i="2"/>
  <c r="F147" i="2"/>
  <c r="K147" i="2"/>
  <c r="L147" i="2"/>
  <c r="F145" i="2"/>
  <c r="K145" i="2"/>
  <c r="L145" i="2"/>
  <c r="F141" i="2"/>
  <c r="K141" i="2"/>
  <c r="L141" i="2"/>
  <c r="F142" i="2"/>
  <c r="K142" i="2"/>
  <c r="L142" i="2"/>
  <c r="F143" i="2"/>
  <c r="K143" i="2"/>
  <c r="L143" i="2"/>
  <c r="F134" i="2"/>
  <c r="K134" i="2"/>
  <c r="L134" i="2"/>
  <c r="F135" i="2"/>
  <c r="K135" i="2"/>
  <c r="L135" i="2"/>
  <c r="F136" i="2"/>
  <c r="F130" i="2"/>
  <c r="K130" i="2"/>
  <c r="L130" i="2"/>
  <c r="F131" i="2"/>
  <c r="K131" i="2"/>
  <c r="L131" i="2"/>
  <c r="F132" i="2"/>
  <c r="K132" i="2"/>
  <c r="L132" i="2"/>
  <c r="F125" i="2"/>
  <c r="K125" i="2"/>
  <c r="L125" i="2"/>
  <c r="F126" i="2"/>
  <c r="K126" i="2"/>
  <c r="L126" i="2"/>
  <c r="F127" i="2"/>
  <c r="K127" i="2"/>
  <c r="L127" i="2"/>
  <c r="F128" i="2"/>
  <c r="K128" i="2"/>
  <c r="L128" i="2"/>
  <c r="F120" i="2"/>
  <c r="K120" i="2"/>
  <c r="L120" i="2"/>
  <c r="F121" i="2"/>
  <c r="K121" i="2"/>
  <c r="L121" i="2"/>
  <c r="F115" i="2"/>
  <c r="K115" i="2"/>
  <c r="L115" i="2"/>
  <c r="F116" i="2"/>
  <c r="K116" i="2"/>
  <c r="L116" i="2"/>
  <c r="F117" i="2"/>
  <c r="K117" i="2"/>
  <c r="L117" i="2"/>
  <c r="F118" i="2"/>
  <c r="K118" i="2"/>
  <c r="L118" i="2"/>
  <c r="F112" i="2"/>
  <c r="K112" i="2"/>
  <c r="L112" i="2"/>
  <c r="F113" i="2"/>
  <c r="K113" i="2"/>
  <c r="L113" i="2"/>
  <c r="F110" i="2"/>
  <c r="K110" i="2"/>
  <c r="L110" i="2"/>
  <c r="F105" i="2"/>
  <c r="K105" i="2"/>
  <c r="L105" i="2"/>
  <c r="F106" i="2"/>
  <c r="K106" i="2"/>
  <c r="L106" i="2"/>
  <c r="F107" i="2"/>
  <c r="K107" i="2"/>
  <c r="L107" i="2"/>
  <c r="F108" i="2"/>
  <c r="K108" i="2"/>
  <c r="L108" i="2"/>
  <c r="F103" i="2"/>
  <c r="K103" i="2"/>
  <c r="L103" i="2"/>
  <c r="F91" i="2"/>
  <c r="K91" i="2"/>
  <c r="L91" i="2"/>
  <c r="F92" i="2"/>
  <c r="K92" i="2"/>
  <c r="L92" i="2"/>
  <c r="K7" i="2"/>
  <c r="L7" i="2"/>
  <c r="K19" i="2"/>
  <c r="L19" i="2"/>
  <c r="K20" i="2"/>
  <c r="L20" i="2"/>
  <c r="G20" i="2"/>
  <c r="K21" i="2"/>
  <c r="L21" i="2"/>
  <c r="G21" i="2"/>
  <c r="K22" i="2"/>
  <c r="L22" i="2"/>
  <c r="K23" i="2"/>
  <c r="L23" i="2"/>
  <c r="G23" i="2"/>
  <c r="K24" i="2"/>
  <c r="L24" i="2"/>
  <c r="G24" i="2"/>
  <c r="K25" i="2"/>
  <c r="L25" i="2"/>
  <c r="G25" i="2"/>
  <c r="K26" i="2"/>
  <c r="L26" i="2"/>
  <c r="G26" i="2"/>
  <c r="K27" i="2"/>
  <c r="L27" i="2"/>
  <c r="G27" i="2"/>
  <c r="K28" i="2"/>
  <c r="L28" i="2"/>
  <c r="G28" i="2"/>
  <c r="K29" i="2"/>
  <c r="L29" i="2"/>
  <c r="G29" i="2"/>
  <c r="K30" i="2"/>
  <c r="L30" i="2"/>
  <c r="G30" i="2"/>
  <c r="K31" i="2"/>
  <c r="L31" i="2"/>
  <c r="G31" i="2"/>
  <c r="K32" i="2"/>
  <c r="L32" i="2"/>
  <c r="G32" i="2"/>
  <c r="K33" i="2"/>
  <c r="L33" i="2"/>
  <c r="G33" i="2"/>
  <c r="K34" i="2"/>
  <c r="L34" i="2"/>
  <c r="G34" i="2"/>
  <c r="K35" i="2"/>
  <c r="L35" i="2"/>
  <c r="G35" i="2"/>
  <c r="K36" i="2"/>
  <c r="L36" i="2"/>
  <c r="G36" i="2"/>
  <c r="K37" i="2"/>
  <c r="L37" i="2"/>
  <c r="G37" i="2"/>
  <c r="K38" i="2"/>
  <c r="L38" i="2"/>
  <c r="G38" i="2"/>
  <c r="K39" i="2"/>
  <c r="L39" i="2"/>
  <c r="G39" i="2"/>
  <c r="K40" i="2"/>
  <c r="L40" i="2"/>
  <c r="G41" i="2"/>
  <c r="K42" i="2"/>
  <c r="L42" i="2"/>
  <c r="K46" i="2"/>
  <c r="L46" i="2"/>
  <c r="G45" i="2"/>
  <c r="K47" i="2"/>
  <c r="L47" i="2"/>
  <c r="G46" i="2"/>
  <c r="K48" i="2"/>
  <c r="L48" i="2"/>
  <c r="G47" i="2"/>
  <c r="K50" i="2"/>
  <c r="L50" i="2"/>
  <c r="G48" i="2"/>
  <c r="K51" i="2"/>
  <c r="L51" i="2"/>
  <c r="K54" i="2"/>
  <c r="L54" i="2"/>
  <c r="K55" i="2"/>
  <c r="L55" i="2"/>
  <c r="K56" i="2"/>
  <c r="L56" i="2"/>
  <c r="K57" i="2"/>
  <c r="L57" i="2"/>
  <c r="K58" i="2"/>
  <c r="L58" i="2"/>
  <c r="K59" i="2"/>
  <c r="L59" i="2"/>
  <c r="K60" i="2"/>
  <c r="L60" i="2"/>
  <c r="K61" i="2"/>
  <c r="L61" i="2"/>
  <c r="K62" i="2"/>
  <c r="L62" i="2"/>
  <c r="K63" i="2"/>
  <c r="L63" i="2"/>
  <c r="K64" i="2"/>
  <c r="L64" i="2"/>
  <c r="K65" i="2"/>
  <c r="L65" i="2"/>
  <c r="K66" i="2"/>
  <c r="L66" i="2"/>
  <c r="K67" i="2"/>
  <c r="L67" i="2"/>
  <c r="K68" i="2"/>
  <c r="L68" i="2"/>
  <c r="K69" i="2"/>
  <c r="L69" i="2"/>
  <c r="K70" i="2"/>
  <c r="L70" i="2"/>
  <c r="K71" i="2"/>
  <c r="L71" i="2"/>
  <c r="K72" i="2"/>
  <c r="L72" i="2"/>
  <c r="K73" i="2"/>
  <c r="L73" i="2"/>
  <c r="K74" i="2"/>
  <c r="L74" i="2"/>
  <c r="K75" i="2"/>
  <c r="L75" i="2"/>
  <c r="K76" i="2"/>
  <c r="L76" i="2"/>
  <c r="K77" i="2"/>
  <c r="L77" i="2"/>
  <c r="G18" i="2" l="1"/>
  <c r="F90" i="2"/>
  <c r="K90" i="2"/>
  <c r="L90" i="2"/>
  <c r="L854" i="1"/>
  <c r="L371" i="2" s="1"/>
  <c r="K236" i="1" l="1"/>
  <c r="K93" i="2" s="1"/>
  <c r="L236" i="1"/>
  <c r="L93" i="2" s="1"/>
  <c r="L859" i="1"/>
  <c r="L376" i="2" s="1"/>
  <c r="F196" i="2" l="1"/>
  <c r="F195" i="2"/>
  <c r="F194" i="2"/>
  <c r="F193" i="2"/>
  <c r="F192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2" i="2"/>
  <c r="F46" i="2"/>
  <c r="F47" i="2"/>
  <c r="F48" i="2"/>
  <c r="F51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" i="2"/>
  <c r="K734" i="1"/>
  <c r="K253" i="2" s="1"/>
  <c r="L233" i="1"/>
  <c r="K239" i="1"/>
  <c r="K94" i="2" s="1"/>
  <c r="L239" i="1"/>
  <c r="L94" i="2" s="1"/>
  <c r="K247" i="1"/>
  <c r="K95" i="2" s="1"/>
  <c r="L247" i="1"/>
  <c r="L95" i="2" s="1"/>
  <c r="K263" i="1"/>
  <c r="K96" i="2" s="1"/>
  <c r="L263" i="1"/>
  <c r="L96" i="2" s="1"/>
  <c r="K270" i="1"/>
  <c r="K97" i="2" s="1"/>
  <c r="L270" i="1"/>
  <c r="L97" i="2" s="1"/>
  <c r="K277" i="1"/>
  <c r="K98" i="2" s="1"/>
  <c r="L277" i="1"/>
  <c r="L98" i="2" s="1"/>
  <c r="K279" i="1"/>
  <c r="K99" i="2" s="1"/>
  <c r="L279" i="1"/>
  <c r="L99" i="2" s="1"/>
  <c r="K315" i="1"/>
  <c r="K100" i="2" s="1"/>
  <c r="L315" i="1"/>
  <c r="L100" i="2" s="1"/>
  <c r="K325" i="1"/>
  <c r="K101" i="2" s="1"/>
  <c r="L325" i="1"/>
  <c r="L101" i="2" s="1"/>
  <c r="K327" i="1"/>
  <c r="K102" i="2" s="1"/>
  <c r="L327" i="1"/>
  <c r="L102" i="2" s="1"/>
  <c r="K329" i="1"/>
  <c r="K104" i="2" s="1"/>
  <c r="L329" i="1"/>
  <c r="L104" i="2" s="1"/>
  <c r="K334" i="1"/>
  <c r="K109" i="2" s="1"/>
  <c r="L334" i="1"/>
  <c r="L109" i="2" s="1"/>
  <c r="K336" i="1"/>
  <c r="K111" i="2" s="1"/>
  <c r="L336" i="1"/>
  <c r="L111" i="2" s="1"/>
  <c r="K339" i="1"/>
  <c r="K114" i="2" s="1"/>
  <c r="L339" i="1"/>
  <c r="L114" i="2" s="1"/>
  <c r="K347" i="1"/>
  <c r="L347" i="1"/>
  <c r="L122" i="2" s="1"/>
  <c r="K377" i="1"/>
  <c r="K124" i="2" s="1"/>
  <c r="L377" i="1"/>
  <c r="L124" i="2" s="1"/>
  <c r="K382" i="1"/>
  <c r="K129" i="2" s="1"/>
  <c r="L382" i="1"/>
  <c r="L129" i="2" s="1"/>
  <c r="K394" i="1"/>
  <c r="L394" i="1"/>
  <c r="L139" i="2" s="1"/>
  <c r="K406" i="1"/>
  <c r="K140" i="2" s="1"/>
  <c r="L406" i="1"/>
  <c r="L140" i="2" s="1"/>
  <c r="K432" i="1"/>
  <c r="K144" i="2" s="1"/>
  <c r="L432" i="1"/>
  <c r="L144" i="2" s="1"/>
  <c r="K443" i="1"/>
  <c r="K146" i="2" s="1"/>
  <c r="L443" i="1"/>
  <c r="L146" i="2" s="1"/>
  <c r="K454" i="1"/>
  <c r="K151" i="2" s="1"/>
  <c r="L454" i="1"/>
  <c r="L151" i="2" s="1"/>
  <c r="K498" i="1"/>
  <c r="K152" i="2" s="1"/>
  <c r="L498" i="1"/>
  <c r="L152" i="2" s="1"/>
  <c r="K507" i="1"/>
  <c r="K157" i="2" s="1"/>
  <c r="L507" i="1"/>
  <c r="L157" i="2" s="1"/>
  <c r="K540" i="1"/>
  <c r="K158" i="2" s="1"/>
  <c r="L540" i="1"/>
  <c r="L158" i="2" s="1"/>
  <c r="K543" i="1"/>
  <c r="K159" i="2" s="1"/>
  <c r="L543" i="1"/>
  <c r="L159" i="2" s="1"/>
  <c r="K545" i="1"/>
  <c r="K160" i="2" s="1"/>
  <c r="L545" i="1"/>
  <c r="L160" i="2" s="1"/>
  <c r="K547" i="1"/>
  <c r="K162" i="2" s="1"/>
  <c r="L547" i="1"/>
  <c r="L162" i="2" s="1"/>
  <c r="K551" i="1"/>
  <c r="K165" i="2" s="1"/>
  <c r="L551" i="1"/>
  <c r="L165" i="2" s="1"/>
  <c r="K578" i="1"/>
  <c r="L578" i="1"/>
  <c r="L168" i="2" s="1"/>
  <c r="K589" i="1"/>
  <c r="L589" i="1"/>
  <c r="L172" i="2" s="1"/>
  <c r="K637" i="1"/>
  <c r="K173" i="2" s="1"/>
  <c r="L637" i="1"/>
  <c r="L173" i="2" s="1"/>
  <c r="K651" i="1"/>
  <c r="K177" i="2" s="1"/>
  <c r="L651" i="1"/>
  <c r="L177" i="2" s="1"/>
  <c r="K179" i="2"/>
  <c r="L179" i="2"/>
  <c r="K658" i="1"/>
  <c r="K183" i="2" s="1"/>
  <c r="L658" i="1"/>
  <c r="L183" i="2" s="1"/>
  <c r="K662" i="1"/>
  <c r="K187" i="2" s="1"/>
  <c r="L662" i="1"/>
  <c r="L187" i="2" s="1"/>
  <c r="K666" i="1"/>
  <c r="K191" i="2" s="1"/>
  <c r="L666" i="1"/>
  <c r="L191" i="2" s="1"/>
  <c r="K672" i="1"/>
  <c r="K197" i="2" s="1"/>
  <c r="L672" i="1"/>
  <c r="L197" i="2" s="1"/>
  <c r="K676" i="1"/>
  <c r="K201" i="2" s="1"/>
  <c r="L676" i="1"/>
  <c r="L201" i="2" s="1"/>
  <c r="K692" i="1"/>
  <c r="K217" i="2" s="1"/>
  <c r="L692" i="1"/>
  <c r="L217" i="2" s="1"/>
  <c r="K699" i="1"/>
  <c r="L699" i="1"/>
  <c r="K709" i="1"/>
  <c r="K233" i="2" s="1"/>
  <c r="L709" i="1"/>
  <c r="L233" i="2" s="1"/>
  <c r="K716" i="1"/>
  <c r="K236" i="2" s="1"/>
  <c r="L716" i="1"/>
  <c r="L236" i="2" s="1"/>
  <c r="K727" i="1"/>
  <c r="L727" i="1"/>
  <c r="K732" i="1"/>
  <c r="K251" i="2" s="1"/>
  <c r="L732" i="1"/>
  <c r="L251" i="2" s="1"/>
  <c r="L734" i="1"/>
  <c r="L253" i="2" s="1"/>
  <c r="K736" i="1"/>
  <c r="K255" i="2" s="1"/>
  <c r="L736" i="1"/>
  <c r="L255" i="2" s="1"/>
  <c r="K746" i="1"/>
  <c r="K265" i="2" s="1"/>
  <c r="L746" i="1"/>
  <c r="L265" i="2" s="1"/>
  <c r="K749" i="1"/>
  <c r="K268" i="2" s="1"/>
  <c r="L749" i="1"/>
  <c r="L268" i="2" s="1"/>
  <c r="K751" i="1"/>
  <c r="K270" i="2" s="1"/>
  <c r="L751" i="1"/>
  <c r="L270" i="2" s="1"/>
  <c r="K753" i="1"/>
  <c r="K272" i="2" s="1"/>
  <c r="L753" i="1"/>
  <c r="L272" i="2" s="1"/>
  <c r="K757" i="1"/>
  <c r="K276" i="2" s="1"/>
  <c r="L757" i="1"/>
  <c r="L276" i="2" s="1"/>
  <c r="K765" i="1"/>
  <c r="K284" i="2" s="1"/>
  <c r="L765" i="1"/>
  <c r="L284" i="2" s="1"/>
  <c r="K769" i="1"/>
  <c r="K288" i="2" s="1"/>
  <c r="L769" i="1"/>
  <c r="L288" i="2" s="1"/>
  <c r="K773" i="1"/>
  <c r="K292" i="2" s="1"/>
  <c r="L773" i="1"/>
  <c r="L292" i="2" s="1"/>
  <c r="K775" i="1"/>
  <c r="K294" i="2" s="1"/>
  <c r="L775" i="1"/>
  <c r="L294" i="2" s="1"/>
  <c r="K788" i="1"/>
  <c r="K307" i="2" s="1"/>
  <c r="L788" i="1"/>
  <c r="L307" i="2" s="1"/>
  <c r="K312" i="2"/>
  <c r="L312" i="2"/>
  <c r="K823" i="1"/>
  <c r="L823" i="1"/>
  <c r="K828" i="1"/>
  <c r="K347" i="2" s="1"/>
  <c r="L828" i="1"/>
  <c r="L347" i="2" s="1"/>
  <c r="K854" i="1"/>
  <c r="K371" i="2" s="1"/>
  <c r="K859" i="1"/>
  <c r="K376" i="2" s="1"/>
  <c r="K866" i="1"/>
  <c r="K383" i="2" s="1"/>
  <c r="L866" i="1"/>
  <c r="L383" i="2" s="1"/>
  <c r="K874" i="1"/>
  <c r="K391" i="2" s="1"/>
  <c r="L874" i="1"/>
  <c r="L391" i="2" s="1"/>
  <c r="K881" i="1"/>
  <c r="K398" i="2" s="1"/>
  <c r="L881" i="1"/>
  <c r="L398" i="2" s="1"/>
  <c r="K884" i="1"/>
  <c r="L884" i="1"/>
  <c r="K912" i="1"/>
  <c r="K427" i="2" s="1"/>
  <c r="L912" i="1"/>
  <c r="L427" i="2" s="1"/>
  <c r="K924" i="1"/>
  <c r="K436" i="2" s="1"/>
  <c r="L924" i="1"/>
  <c r="L436" i="2" s="1"/>
  <c r="K8" i="2"/>
  <c r="L8" i="2"/>
  <c r="K9" i="2"/>
  <c r="L9" i="2"/>
  <c r="K10" i="2"/>
  <c r="L10" i="2"/>
  <c r="K12" i="2"/>
  <c r="L12" i="2"/>
  <c r="K13" i="2"/>
  <c r="L13" i="2"/>
  <c r="K14" i="2"/>
  <c r="L14" i="2"/>
  <c r="K15" i="2"/>
  <c r="L15" i="2"/>
  <c r="K16" i="2"/>
  <c r="L16" i="2"/>
  <c r="K17" i="2"/>
  <c r="L17" i="2"/>
  <c r="K79" i="2"/>
  <c r="L79" i="2"/>
  <c r="K80" i="2"/>
  <c r="L80" i="2"/>
  <c r="K82" i="2"/>
  <c r="L82" i="2"/>
  <c r="K83" i="2"/>
  <c r="L83" i="2"/>
  <c r="K191" i="1"/>
  <c r="L191" i="1"/>
  <c r="K203" i="1"/>
  <c r="L203" i="1"/>
  <c r="K212" i="1"/>
  <c r="L212" i="1"/>
  <c r="K218" i="1"/>
  <c r="L218" i="1"/>
  <c r="L726" i="1" l="1"/>
  <c r="L245" i="2" s="1"/>
  <c r="K726" i="1"/>
  <c r="K245" i="2" s="1"/>
  <c r="L404" i="2"/>
  <c r="L785" i="1"/>
  <c r="L304" i="2" s="1"/>
  <c r="K404" i="2"/>
  <c r="K785" i="1"/>
  <c r="K304" i="2" s="1"/>
  <c r="L399" i="2"/>
  <c r="K399" i="2"/>
  <c r="L342" i="2"/>
  <c r="L784" i="1"/>
  <c r="K342" i="2"/>
  <c r="K784" i="1"/>
  <c r="K246" i="2"/>
  <c r="L246" i="2"/>
  <c r="L78" i="2"/>
  <c r="K11" i="2"/>
  <c r="L6" i="2"/>
  <c r="K78" i="2"/>
  <c r="K6" i="2"/>
  <c r="L698" i="1"/>
  <c r="L222" i="2" s="1"/>
  <c r="L223" i="2"/>
  <c r="K577" i="1"/>
  <c r="K167" i="2" s="1"/>
  <c r="K168" i="2"/>
  <c r="K344" i="1"/>
  <c r="K119" i="2" s="1"/>
  <c r="K122" i="2"/>
  <c r="L11" i="2"/>
  <c r="K223" i="2"/>
  <c r="K698" i="1"/>
  <c r="K222" i="2" s="1"/>
  <c r="K586" i="1"/>
  <c r="K169" i="2" s="1"/>
  <c r="K172" i="2"/>
  <c r="K391" i="1"/>
  <c r="K138" i="2" s="1"/>
  <c r="K139" i="2"/>
  <c r="K565" i="1"/>
  <c r="K166" i="2" s="1"/>
  <c r="L565" i="1"/>
  <c r="L166" i="2" s="1"/>
  <c r="L921" i="1"/>
  <c r="L433" i="2" s="1"/>
  <c r="K451" i="1"/>
  <c r="K148" i="2" s="1"/>
  <c r="L931" i="1"/>
  <c r="L443" i="2" s="1"/>
  <c r="L451" i="1"/>
  <c r="L148" i="2" s="1"/>
  <c r="L787" i="1"/>
  <c r="L306" i="2" s="1"/>
  <c r="K932" i="1"/>
  <c r="K865" i="1"/>
  <c r="K382" i="2" s="1"/>
  <c r="K931" i="1"/>
  <c r="K443" i="2" s="1"/>
  <c r="L865" i="1"/>
  <c r="L382" i="2" s="1"/>
  <c r="L715" i="1"/>
  <c r="L577" i="1"/>
  <c r="L167" i="2" s="1"/>
  <c r="L391" i="1"/>
  <c r="L138" i="2" s="1"/>
  <c r="L344" i="1"/>
  <c r="L119" i="2" s="1"/>
  <c r="L190" i="1"/>
  <c r="L932" i="1"/>
  <c r="L853" i="1"/>
  <c r="L370" i="2" s="1"/>
  <c r="L586" i="1"/>
  <c r="L169" i="2" s="1"/>
  <c r="L504" i="1"/>
  <c r="L154" i="2" s="1"/>
  <c r="L376" i="1"/>
  <c r="L123" i="2" s="1"/>
  <c r="F18" i="2"/>
  <c r="K190" i="1"/>
  <c r="K921" i="1"/>
  <c r="K433" i="2" s="1"/>
  <c r="K853" i="1"/>
  <c r="K370" i="2" s="1"/>
  <c r="K787" i="1"/>
  <c r="K306" i="2" s="1"/>
  <c r="K715" i="1"/>
  <c r="K504" i="1"/>
  <c r="K154" i="2" s="1"/>
  <c r="K376" i="1"/>
  <c r="K123" i="2" s="1"/>
  <c r="L650" i="1"/>
  <c r="L176" i="2" s="1"/>
  <c r="K650" i="1"/>
  <c r="K176" i="2" s="1"/>
  <c r="L232" i="1"/>
  <c r="L89" i="2" s="1"/>
  <c r="K232" i="1"/>
  <c r="K89" i="2" s="1"/>
  <c r="G10" i="2"/>
  <c r="G9" i="2"/>
  <c r="G8" i="2"/>
  <c r="K786" i="1" l="1"/>
  <c r="K305" i="2" s="1"/>
  <c r="L786" i="1"/>
  <c r="L305" i="2" s="1"/>
  <c r="K303" i="2"/>
  <c r="L303" i="2"/>
  <c r="K444" i="2"/>
  <c r="K235" i="2"/>
  <c r="K934" i="1"/>
  <c r="K935" i="1" s="1"/>
  <c r="K446" i="2" s="1"/>
  <c r="L235" i="2"/>
  <c r="L934" i="1"/>
  <c r="L935" i="1" s="1"/>
  <c r="L446" i="2" s="1"/>
  <c r="L444" i="2"/>
  <c r="L926" i="1"/>
  <c r="L438" i="2" s="1"/>
  <c r="L84" i="2"/>
  <c r="K549" i="1"/>
  <c r="K164" i="2" s="1"/>
  <c r="K926" i="1"/>
  <c r="K438" i="2" s="1"/>
  <c r="K84" i="2"/>
  <c r="G6" i="2"/>
  <c r="L549" i="1"/>
  <c r="L164" i="2" s="1"/>
  <c r="L923" i="1"/>
  <c r="L435" i="2" s="1"/>
  <c r="K923" i="1"/>
  <c r="K435" i="2" s="1"/>
  <c r="K783" i="1" l="1"/>
  <c r="K302" i="2" s="1"/>
  <c r="L783" i="1"/>
  <c r="L302" i="2" s="1"/>
  <c r="K231" i="1"/>
  <c r="K919" i="1" s="1"/>
  <c r="K431" i="2" s="1"/>
  <c r="K918" i="1"/>
  <c r="K430" i="2" s="1"/>
  <c r="K5" i="2"/>
  <c r="L918" i="1"/>
  <c r="L430" i="2" s="1"/>
  <c r="L5" i="2"/>
  <c r="L231" i="1"/>
  <c r="K925" i="1"/>
  <c r="K437" i="2" s="1"/>
  <c r="L925" i="1"/>
  <c r="L437" i="2" s="1"/>
  <c r="K927" i="1" l="1"/>
  <c r="K439" i="2" s="1"/>
  <c r="L927" i="1"/>
  <c r="L439" i="2" s="1"/>
  <c r="K88" i="2"/>
  <c r="L938" i="1"/>
  <c r="L449" i="2" s="1"/>
  <c r="K938" i="1"/>
  <c r="K449" i="2" s="1"/>
  <c r="G5" i="2"/>
  <c r="K920" i="1"/>
  <c r="K432" i="2" s="1"/>
  <c r="L919" i="1"/>
  <c r="L431" i="2" s="1"/>
  <c r="L88" i="2"/>
  <c r="K928" i="1" l="1"/>
  <c r="K440" i="2" s="1"/>
  <c r="K939" i="1"/>
  <c r="K450" i="2" s="1"/>
  <c r="K929" i="1"/>
  <c r="K441" i="2" s="1"/>
  <c r="L920" i="1"/>
  <c r="L929" i="1" s="1"/>
  <c r="L441" i="2" s="1"/>
  <c r="L928" i="1"/>
  <c r="L440" i="2" s="1"/>
  <c r="L939" i="1"/>
  <c r="L450" i="2" s="1"/>
  <c r="K940" i="1" l="1"/>
  <c r="K451" i="2" s="1"/>
  <c r="L432" i="2"/>
  <c r="L940" i="1"/>
  <c r="L451" i="2" s="1"/>
  <c r="F218" i="1"/>
  <c r="F924" i="1"/>
  <c r="F436" i="2" s="1"/>
  <c r="F912" i="1"/>
  <c r="F427" i="2" s="1"/>
  <c r="F404" i="2"/>
  <c r="F884" i="1"/>
  <c r="F399" i="2" s="1"/>
  <c r="F881" i="1"/>
  <c r="F398" i="2" s="1"/>
  <c r="F874" i="1"/>
  <c r="F391" i="2" s="1"/>
  <c r="F866" i="1"/>
  <c r="F383" i="2" s="1"/>
  <c r="F859" i="1"/>
  <c r="F376" i="2" s="1"/>
  <c r="F854" i="1"/>
  <c r="F371" i="2" s="1"/>
  <c r="F347" i="2"/>
  <c r="F823" i="1"/>
  <c r="F342" i="2" s="1"/>
  <c r="F793" i="1"/>
  <c r="F312" i="2" s="1"/>
  <c r="F788" i="1"/>
  <c r="F307" i="2" s="1"/>
  <c r="F775" i="1"/>
  <c r="F294" i="2" s="1"/>
  <c r="F773" i="1"/>
  <c r="F292" i="2" s="1"/>
  <c r="F769" i="1"/>
  <c r="F288" i="2" s="1"/>
  <c r="F765" i="1"/>
  <c r="F284" i="2" s="1"/>
  <c r="F757" i="1"/>
  <c r="F276" i="2" s="1"/>
  <c r="F753" i="1"/>
  <c r="F272" i="2" s="1"/>
  <c r="F751" i="1"/>
  <c r="F270" i="2" s="1"/>
  <c r="F749" i="1"/>
  <c r="F268" i="2" s="1"/>
  <c r="F746" i="1"/>
  <c r="F265" i="2" s="1"/>
  <c r="F736" i="1"/>
  <c r="F255" i="2" s="1"/>
  <c r="F734" i="1"/>
  <c r="F253" i="2" s="1"/>
  <c r="F732" i="1"/>
  <c r="F251" i="2" s="1"/>
  <c r="F727" i="1"/>
  <c r="F716" i="1"/>
  <c r="F236" i="2" s="1"/>
  <c r="F709" i="1"/>
  <c r="F233" i="2" s="1"/>
  <c r="F699" i="1"/>
  <c r="F692" i="1"/>
  <c r="F217" i="2" s="1"/>
  <c r="F687" i="1"/>
  <c r="F212" i="2" s="1"/>
  <c r="F680" i="1"/>
  <c r="F205" i="2" s="1"/>
  <c r="F676" i="1"/>
  <c r="F201" i="2" s="1"/>
  <c r="F672" i="1"/>
  <c r="F197" i="2" s="1"/>
  <c r="F666" i="1"/>
  <c r="F191" i="2" s="1"/>
  <c r="F662" i="1"/>
  <c r="F187" i="2" s="1"/>
  <c r="F658" i="1"/>
  <c r="F183" i="2" s="1"/>
  <c r="F653" i="1"/>
  <c r="F179" i="2" s="1"/>
  <c r="F637" i="1"/>
  <c r="F173" i="2" s="1"/>
  <c r="F589" i="1"/>
  <c r="F172" i="2" s="1"/>
  <c r="F578" i="1"/>
  <c r="F168" i="2" s="1"/>
  <c r="F568" i="1"/>
  <c r="F565" i="1" s="1"/>
  <c r="F166" i="2" s="1"/>
  <c r="F551" i="1"/>
  <c r="F165" i="2" s="1"/>
  <c r="F547" i="1"/>
  <c r="F162" i="2" s="1"/>
  <c r="F545" i="1"/>
  <c r="F160" i="2" s="1"/>
  <c r="F543" i="1"/>
  <c r="F159" i="2" s="1"/>
  <c r="F540" i="1"/>
  <c r="F158" i="2" s="1"/>
  <c r="F507" i="1"/>
  <c r="F157" i="2" s="1"/>
  <c r="F498" i="1"/>
  <c r="F152" i="2" s="1"/>
  <c r="F454" i="1"/>
  <c r="F151" i="2" s="1"/>
  <c r="F443" i="1"/>
  <c r="F146" i="2" s="1"/>
  <c r="F432" i="1"/>
  <c r="F144" i="2" s="1"/>
  <c r="F406" i="1"/>
  <c r="F140" i="2" s="1"/>
  <c r="F394" i="1"/>
  <c r="F139" i="2" s="1"/>
  <c r="F386" i="1"/>
  <c r="F133" i="2" s="1"/>
  <c r="F382" i="1"/>
  <c r="F129" i="2" s="1"/>
  <c r="F377" i="1"/>
  <c r="F124" i="2" s="1"/>
  <c r="F347" i="1"/>
  <c r="F122" i="2" s="1"/>
  <c r="F339" i="1"/>
  <c r="F114" i="2" s="1"/>
  <c r="F336" i="1"/>
  <c r="F111" i="2" s="1"/>
  <c r="F334" i="1"/>
  <c r="F109" i="2" s="1"/>
  <c r="F329" i="1"/>
  <c r="F104" i="2" s="1"/>
  <c r="F327" i="1"/>
  <c r="F102" i="2" s="1"/>
  <c r="F325" i="1"/>
  <c r="F101" i="2" s="1"/>
  <c r="F315" i="1"/>
  <c r="F100" i="2" s="1"/>
  <c r="F279" i="1"/>
  <c r="F99" i="2" s="1"/>
  <c r="F277" i="1"/>
  <c r="F98" i="2" s="1"/>
  <c r="F270" i="1"/>
  <c r="F97" i="2" s="1"/>
  <c r="F263" i="1"/>
  <c r="F96" i="2" s="1"/>
  <c r="F247" i="1"/>
  <c r="F95" i="2" s="1"/>
  <c r="F239" i="1"/>
  <c r="F94" i="2" s="1"/>
  <c r="F236" i="1"/>
  <c r="F93" i="2" s="1"/>
  <c r="F233" i="1"/>
  <c r="F212" i="1"/>
  <c r="F203" i="1"/>
  <c r="F191" i="1"/>
  <c r="F171" i="1"/>
  <c r="F83" i="2" s="1"/>
  <c r="F167" i="1"/>
  <c r="F82" i="2" s="1"/>
  <c r="F157" i="1"/>
  <c r="F80" i="2" s="1"/>
  <c r="F136" i="1"/>
  <c r="F79" i="2" s="1"/>
  <c r="F75" i="1"/>
  <c r="F68" i="1"/>
  <c r="F67" i="1" s="1"/>
  <c r="F17" i="2" s="1"/>
  <c r="F64" i="1"/>
  <c r="F16" i="2" s="1"/>
  <c r="F47" i="1"/>
  <c r="F15" i="2" s="1"/>
  <c r="F45" i="1"/>
  <c r="F14" i="2" s="1"/>
  <c r="F40" i="1"/>
  <c r="F13" i="2" s="1"/>
  <c r="F31" i="1"/>
  <c r="F12" i="2" s="1"/>
  <c r="F28" i="1"/>
  <c r="F10" i="2" s="1"/>
  <c r="F19" i="1"/>
  <c r="F18" i="1" s="1"/>
  <c r="F9" i="2" s="1"/>
  <c r="F10" i="1"/>
  <c r="F8" i="2" s="1"/>
  <c r="F8" i="1"/>
  <c r="F726" i="1" l="1"/>
  <c r="F245" i="2" s="1"/>
  <c r="F246" i="2"/>
  <c r="F223" i="2"/>
  <c r="F698" i="1"/>
  <c r="F222" i="2" s="1"/>
  <c r="F78" i="2"/>
  <c r="F577" i="1"/>
  <c r="F167" i="2" s="1"/>
  <c r="F586" i="1"/>
  <c r="F169" i="2" s="1"/>
  <c r="F11" i="2"/>
  <c r="F715" i="1"/>
  <c r="F235" i="2" s="1"/>
  <c r="F6" i="2"/>
  <c r="F81" i="2"/>
  <c r="F344" i="1"/>
  <c r="F119" i="2" s="1"/>
  <c r="F391" i="1"/>
  <c r="F138" i="2" s="1"/>
  <c r="F451" i="1"/>
  <c r="F148" i="2" s="1"/>
  <c r="F651" i="1"/>
  <c r="F177" i="2" s="1"/>
  <c r="F504" i="1"/>
  <c r="F154" i="2" s="1"/>
  <c r="F865" i="1"/>
  <c r="F382" i="2" s="1"/>
  <c r="F376" i="1"/>
  <c r="F123" i="2" s="1"/>
  <c r="F135" i="1"/>
  <c r="F932" i="1" s="1"/>
  <c r="F444" i="2" s="1"/>
  <c r="F30" i="1"/>
  <c r="F784" i="1"/>
  <c r="F303" i="2" s="1"/>
  <c r="F232" i="1"/>
  <c r="F89" i="2" s="1"/>
  <c r="F190" i="1"/>
  <c r="F6" i="1"/>
  <c r="F166" i="1"/>
  <c r="F921" i="1" s="1"/>
  <c r="F433" i="2" s="1"/>
  <c r="F853" i="1"/>
  <c r="F370" i="2" s="1"/>
  <c r="F787" i="1"/>
  <c r="F306" i="2" s="1"/>
  <c r="F549" i="1" l="1"/>
  <c r="F164" i="2" s="1"/>
  <c r="F923" i="1"/>
  <c r="F435" i="2" s="1"/>
  <c r="F786" i="1"/>
  <c r="F5" i="1"/>
  <c r="F934" i="1"/>
  <c r="F446" i="2" s="1"/>
  <c r="F926" i="1"/>
  <c r="F438" i="2" s="1"/>
  <c r="F84" i="2"/>
  <c r="F650" i="1"/>
  <c r="F176" i="2" s="1"/>
  <c r="F783" i="1" l="1"/>
  <c r="F302" i="2" s="1"/>
  <c r="F305" i="2"/>
  <c r="F231" i="1"/>
  <c r="F925" i="1"/>
  <c r="F437" i="2" s="1"/>
  <c r="F935" i="1"/>
  <c r="F918" i="1"/>
  <c r="F430" i="2" s="1"/>
  <c r="F5" i="2"/>
  <c r="F927" i="1" l="1"/>
  <c r="F439" i="2" s="1"/>
  <c r="F919" i="1"/>
  <c r="F431" i="2" s="1"/>
  <c r="F88" i="2"/>
  <c r="F938" i="1"/>
  <c r="F449" i="2" s="1"/>
  <c r="F928" i="1" l="1"/>
  <c r="F440" i="2" s="1"/>
  <c r="F920" i="1"/>
  <c r="F432" i="2" s="1"/>
  <c r="F939" i="1"/>
  <c r="F450" i="2" s="1"/>
  <c r="F929" i="1" l="1"/>
  <c r="F441" i="2" s="1"/>
  <c r="F940" i="1"/>
  <c r="F451" i="2" s="1"/>
  <c r="G81" i="2" l="1"/>
  <c r="K18" i="2" l="1"/>
  <c r="L18" i="2"/>
  <c r="K81" i="2" l="1"/>
  <c r="L81" i="2"/>
  <c r="E89" i="2" l="1"/>
  <c r="E104" i="2" l="1"/>
  <c r="E109" i="2"/>
  <c r="E111" i="2"/>
  <c r="E114" i="2"/>
  <c r="E119" i="2"/>
  <c r="E123" i="2"/>
  <c r="E133" i="2"/>
  <c r="E140" i="2"/>
  <c r="E144" i="2"/>
  <c r="E146" i="2"/>
  <c r="E148" i="2"/>
  <c r="E152" i="2"/>
  <c r="E167" i="2"/>
  <c r="E169" i="2"/>
  <c r="E173" i="2"/>
  <c r="E217" i="2"/>
  <c r="E222" i="2"/>
  <c r="E246" i="2"/>
  <c r="E255" i="2"/>
  <c r="E265" i="2"/>
  <c r="E268" i="2"/>
  <c r="E272" i="2"/>
  <c r="D23" i="6" l="1"/>
  <c r="E23" i="6"/>
  <c r="C23" i="6"/>
  <c r="F16" i="6"/>
  <c r="F18" i="6"/>
  <c r="F20" i="6"/>
  <c r="F14" i="6"/>
  <c r="F23" i="6" l="1"/>
  <c r="E617" i="5"/>
  <c r="M604" i="5"/>
  <c r="M618" i="5" s="1"/>
  <c r="L604" i="5"/>
  <c r="L618" i="5" s="1"/>
  <c r="K604" i="5"/>
  <c r="K618" i="5" s="1"/>
  <c r="J604" i="5"/>
  <c r="J618" i="5" s="1"/>
  <c r="I604" i="5"/>
  <c r="I618" i="5" s="1"/>
  <c r="H604" i="5"/>
  <c r="H618" i="5" s="1"/>
  <c r="G604" i="5"/>
  <c r="G618" i="5" s="1"/>
  <c r="F604" i="5"/>
  <c r="F618" i="5" s="1"/>
  <c r="E604" i="5"/>
  <c r="E618" i="5" s="1"/>
  <c r="M600" i="5"/>
  <c r="L600" i="5"/>
  <c r="K600" i="5"/>
  <c r="J600" i="5"/>
  <c r="I600" i="5"/>
  <c r="H600" i="5"/>
  <c r="G600" i="5"/>
  <c r="F600" i="5"/>
  <c r="E600" i="5"/>
  <c r="M597" i="5"/>
  <c r="L597" i="5"/>
  <c r="K597" i="5"/>
  <c r="J597" i="5"/>
  <c r="I597" i="5"/>
  <c r="H597" i="5"/>
  <c r="G597" i="5"/>
  <c r="F597" i="5"/>
  <c r="E597" i="5"/>
  <c r="M594" i="5"/>
  <c r="L594" i="5"/>
  <c r="K594" i="5"/>
  <c r="J594" i="5"/>
  <c r="I594" i="5"/>
  <c r="H594" i="5"/>
  <c r="G594" i="5"/>
  <c r="F594" i="5"/>
  <c r="E594" i="5"/>
  <c r="M590" i="5"/>
  <c r="L590" i="5"/>
  <c r="K590" i="5"/>
  <c r="J590" i="5"/>
  <c r="I590" i="5"/>
  <c r="H590" i="5"/>
  <c r="G590" i="5"/>
  <c r="F590" i="5"/>
  <c r="E590" i="5"/>
  <c r="M586" i="5"/>
  <c r="L586" i="5"/>
  <c r="K586" i="5"/>
  <c r="J586" i="5"/>
  <c r="I586" i="5"/>
  <c r="H586" i="5"/>
  <c r="G586" i="5"/>
  <c r="F586" i="5"/>
  <c r="E586" i="5"/>
  <c r="M581" i="5"/>
  <c r="L581" i="5"/>
  <c r="K581" i="5"/>
  <c r="J581" i="5"/>
  <c r="I581" i="5"/>
  <c r="H581" i="5"/>
  <c r="G581" i="5"/>
  <c r="F581" i="5"/>
  <c r="E581" i="5"/>
  <c r="M577" i="5"/>
  <c r="L577" i="5"/>
  <c r="K577" i="5"/>
  <c r="J577" i="5"/>
  <c r="I577" i="5"/>
  <c r="H577" i="5"/>
  <c r="G577" i="5"/>
  <c r="F577" i="5"/>
  <c r="E577" i="5"/>
  <c r="M572" i="5"/>
  <c r="L572" i="5"/>
  <c r="K572" i="5"/>
  <c r="J572" i="5"/>
  <c r="I572" i="5"/>
  <c r="H572" i="5"/>
  <c r="G572" i="5"/>
  <c r="F572" i="5"/>
  <c r="E572" i="5"/>
  <c r="M568" i="5"/>
  <c r="L568" i="5"/>
  <c r="K568" i="5"/>
  <c r="J568" i="5"/>
  <c r="I568" i="5"/>
  <c r="H568" i="5"/>
  <c r="G568" i="5"/>
  <c r="F568" i="5"/>
  <c r="E568" i="5"/>
  <c r="M563" i="5"/>
  <c r="L563" i="5"/>
  <c r="K563" i="5"/>
  <c r="J563" i="5"/>
  <c r="I563" i="5"/>
  <c r="H563" i="5"/>
  <c r="G563" i="5"/>
  <c r="F563" i="5"/>
  <c r="E563" i="5"/>
  <c r="M558" i="5"/>
  <c r="L558" i="5"/>
  <c r="K558" i="5"/>
  <c r="J558" i="5"/>
  <c r="I558" i="5"/>
  <c r="H558" i="5"/>
  <c r="G558" i="5"/>
  <c r="F558" i="5"/>
  <c r="E558" i="5"/>
  <c r="M550" i="5"/>
  <c r="L550" i="5"/>
  <c r="K550" i="5"/>
  <c r="J550" i="5"/>
  <c r="I550" i="5"/>
  <c r="H550" i="5"/>
  <c r="G550" i="5"/>
  <c r="F550" i="5"/>
  <c r="E550" i="5"/>
  <c r="M548" i="5"/>
  <c r="L548" i="5"/>
  <c r="K548" i="5"/>
  <c r="J548" i="5"/>
  <c r="I548" i="5"/>
  <c r="H548" i="5"/>
  <c r="G548" i="5"/>
  <c r="F548" i="5"/>
  <c r="E548" i="5"/>
  <c r="M544" i="5"/>
  <c r="L544" i="5"/>
  <c r="K544" i="5"/>
  <c r="J544" i="5"/>
  <c r="I544" i="5"/>
  <c r="H544" i="5"/>
  <c r="G544" i="5"/>
  <c r="F544" i="5"/>
  <c r="E544" i="5"/>
  <c r="M534" i="5"/>
  <c r="L534" i="5"/>
  <c r="K534" i="5"/>
  <c r="J534" i="5"/>
  <c r="I534" i="5"/>
  <c r="H534" i="5"/>
  <c r="G534" i="5"/>
  <c r="F534" i="5"/>
  <c r="E534" i="5"/>
  <c r="M526" i="5"/>
  <c r="L526" i="5"/>
  <c r="K526" i="5"/>
  <c r="J526" i="5"/>
  <c r="I526" i="5"/>
  <c r="H526" i="5"/>
  <c r="G526" i="5"/>
  <c r="F526" i="5"/>
  <c r="E526" i="5"/>
  <c r="M520" i="5"/>
  <c r="L520" i="5"/>
  <c r="K520" i="5"/>
  <c r="J520" i="5"/>
  <c r="I520" i="5"/>
  <c r="H520" i="5"/>
  <c r="G520" i="5"/>
  <c r="F520" i="5"/>
  <c r="E520" i="5"/>
  <c r="M518" i="5"/>
  <c r="L518" i="5"/>
  <c r="K518" i="5"/>
  <c r="J518" i="5"/>
  <c r="I518" i="5"/>
  <c r="H518" i="5"/>
  <c r="G518" i="5"/>
  <c r="F518" i="5"/>
  <c r="E518" i="5"/>
  <c r="M511" i="5"/>
  <c r="L511" i="5"/>
  <c r="K511" i="5"/>
  <c r="J511" i="5"/>
  <c r="I511" i="5"/>
  <c r="H511" i="5"/>
  <c r="G511" i="5"/>
  <c r="F511" i="5"/>
  <c r="E511" i="5"/>
  <c r="M509" i="5"/>
  <c r="L509" i="5"/>
  <c r="K509" i="5"/>
  <c r="J509" i="5"/>
  <c r="I509" i="5"/>
  <c r="H509" i="5"/>
  <c r="G509" i="5"/>
  <c r="F509" i="5"/>
  <c r="E509" i="5"/>
  <c r="M503" i="5"/>
  <c r="L503" i="5"/>
  <c r="K503" i="5"/>
  <c r="J503" i="5"/>
  <c r="I503" i="5"/>
  <c r="H503" i="5"/>
  <c r="G503" i="5"/>
  <c r="F503" i="5"/>
  <c r="E503" i="5"/>
  <c r="M496" i="5"/>
  <c r="M495" i="5" s="1"/>
  <c r="M614" i="5" s="1"/>
  <c r="L496" i="5"/>
  <c r="L495" i="5" s="1"/>
  <c r="L614" i="5" s="1"/>
  <c r="K496" i="5"/>
  <c r="K495" i="5" s="1"/>
  <c r="K614" i="5" s="1"/>
  <c r="J496" i="5"/>
  <c r="J495" i="5" s="1"/>
  <c r="J614" i="5" s="1"/>
  <c r="I496" i="5"/>
  <c r="I495" i="5" s="1"/>
  <c r="I614" i="5" s="1"/>
  <c r="H496" i="5"/>
  <c r="H495" i="5" s="1"/>
  <c r="H614" i="5" s="1"/>
  <c r="G496" i="5"/>
  <c r="G495" i="5" s="1"/>
  <c r="G614" i="5" s="1"/>
  <c r="F496" i="5"/>
  <c r="F495" i="5" s="1"/>
  <c r="F614" i="5" s="1"/>
  <c r="E496" i="5"/>
  <c r="E495" i="5" s="1"/>
  <c r="E614" i="5" s="1"/>
  <c r="M486" i="5"/>
  <c r="L486" i="5"/>
  <c r="K486" i="5"/>
  <c r="J486" i="5"/>
  <c r="I486" i="5"/>
  <c r="H486" i="5"/>
  <c r="G486" i="5"/>
  <c r="F486" i="5"/>
  <c r="E486" i="5"/>
  <c r="M481" i="5"/>
  <c r="L481" i="5"/>
  <c r="K481" i="5"/>
  <c r="J481" i="5"/>
  <c r="I481" i="5"/>
  <c r="H481" i="5"/>
  <c r="G481" i="5"/>
  <c r="F481" i="5"/>
  <c r="E481" i="5"/>
  <c r="M477" i="5"/>
  <c r="L477" i="5"/>
  <c r="K477" i="5"/>
  <c r="J477" i="5"/>
  <c r="I477" i="5"/>
  <c r="H477" i="5"/>
  <c r="G477" i="5"/>
  <c r="F477" i="5"/>
  <c r="E477" i="5"/>
  <c r="M473" i="5"/>
  <c r="L473" i="5"/>
  <c r="K473" i="5"/>
  <c r="J473" i="5"/>
  <c r="I473" i="5"/>
  <c r="H473" i="5"/>
  <c r="G473" i="5"/>
  <c r="F473" i="5"/>
  <c r="E473" i="5"/>
  <c r="M468" i="5"/>
  <c r="L468" i="5"/>
  <c r="K468" i="5"/>
  <c r="J468" i="5"/>
  <c r="I468" i="5"/>
  <c r="H468" i="5"/>
  <c r="G468" i="5"/>
  <c r="F468" i="5"/>
  <c r="E468" i="5"/>
  <c r="M463" i="5"/>
  <c r="L463" i="5"/>
  <c r="K463" i="5"/>
  <c r="J463" i="5"/>
  <c r="I463" i="5"/>
  <c r="H463" i="5"/>
  <c r="G463" i="5"/>
  <c r="F463" i="5"/>
  <c r="E463" i="5"/>
  <c r="M450" i="5"/>
  <c r="L450" i="5"/>
  <c r="K450" i="5"/>
  <c r="J450" i="5"/>
  <c r="I450" i="5"/>
  <c r="H450" i="5"/>
  <c r="G450" i="5"/>
  <c r="F450" i="5"/>
  <c r="E450" i="5"/>
  <c r="M441" i="5"/>
  <c r="L441" i="5"/>
  <c r="K441" i="5"/>
  <c r="J441" i="5"/>
  <c r="I441" i="5"/>
  <c r="H441" i="5"/>
  <c r="G441" i="5"/>
  <c r="F441" i="5"/>
  <c r="E441" i="5"/>
  <c r="M407" i="5"/>
  <c r="M404" i="5" s="1"/>
  <c r="L407" i="5"/>
  <c r="L404" i="5" s="1"/>
  <c r="K407" i="5"/>
  <c r="K404" i="5" s="1"/>
  <c r="J407" i="5"/>
  <c r="J404" i="5" s="1"/>
  <c r="I407" i="5"/>
  <c r="I404" i="5" s="1"/>
  <c r="H407" i="5"/>
  <c r="H404" i="5" s="1"/>
  <c r="G407" i="5"/>
  <c r="G404" i="5" s="1"/>
  <c r="F407" i="5"/>
  <c r="F404" i="5" s="1"/>
  <c r="E407" i="5"/>
  <c r="E404" i="5" s="1"/>
  <c r="M392" i="5"/>
  <c r="M388" i="5" s="1"/>
  <c r="L392" i="5"/>
  <c r="K392" i="5"/>
  <c r="K388" i="5" s="1"/>
  <c r="J392" i="5"/>
  <c r="J388" i="5" s="1"/>
  <c r="I392" i="5"/>
  <c r="I388" i="5" s="1"/>
  <c r="H392" i="5"/>
  <c r="H388" i="5" s="1"/>
  <c r="G392" i="5"/>
  <c r="G388" i="5" s="1"/>
  <c r="F392" i="5"/>
  <c r="F388" i="5" s="1"/>
  <c r="E392" i="5"/>
  <c r="E388" i="5" s="1"/>
  <c r="L388" i="5"/>
  <c r="M376" i="5"/>
  <c r="L376" i="5"/>
  <c r="K376" i="5"/>
  <c r="J376" i="5"/>
  <c r="I376" i="5"/>
  <c r="H376" i="5"/>
  <c r="G376" i="5"/>
  <c r="F376" i="5"/>
  <c r="E376" i="5"/>
  <c r="M359" i="5"/>
  <c r="M356" i="5" s="1"/>
  <c r="L359" i="5"/>
  <c r="L356" i="5" s="1"/>
  <c r="K359" i="5"/>
  <c r="K356" i="5" s="1"/>
  <c r="J359" i="5"/>
  <c r="J356" i="5" s="1"/>
  <c r="I356" i="5"/>
  <c r="E356" i="5"/>
  <c r="M350" i="5"/>
  <c r="L350" i="5"/>
  <c r="K350" i="5"/>
  <c r="J350" i="5"/>
  <c r="I350" i="5"/>
  <c r="H350" i="5"/>
  <c r="G350" i="5"/>
  <c r="F350" i="5"/>
  <c r="E350" i="5"/>
  <c r="M313" i="5"/>
  <c r="M310" i="5" s="1"/>
  <c r="L313" i="5"/>
  <c r="L310" i="5" s="1"/>
  <c r="K313" i="5"/>
  <c r="K310" i="5" s="1"/>
  <c r="J313" i="5"/>
  <c r="J310" i="5" s="1"/>
  <c r="I313" i="5"/>
  <c r="I310" i="5" s="1"/>
  <c r="E313" i="5"/>
  <c r="E310" i="5" s="1"/>
  <c r="H310" i="5"/>
  <c r="G310" i="5"/>
  <c r="F310" i="5"/>
  <c r="M302" i="5"/>
  <c r="L302" i="5"/>
  <c r="K302" i="5"/>
  <c r="J302" i="5"/>
  <c r="I302" i="5"/>
  <c r="H302" i="5"/>
  <c r="G302" i="5"/>
  <c r="F302" i="5"/>
  <c r="E302" i="5"/>
  <c r="M293" i="5"/>
  <c r="L293" i="5"/>
  <c r="K293" i="5"/>
  <c r="J293" i="5"/>
  <c r="I293" i="5"/>
  <c r="H293" i="5"/>
  <c r="G293" i="5"/>
  <c r="F293" i="5"/>
  <c r="E293" i="5"/>
  <c r="M284" i="5"/>
  <c r="L284" i="5"/>
  <c r="K284" i="5"/>
  <c r="J284" i="5"/>
  <c r="I284" i="5"/>
  <c r="H284" i="5"/>
  <c r="G284" i="5"/>
  <c r="F284" i="5"/>
  <c r="E284" i="5"/>
  <c r="M275" i="5"/>
  <c r="L275" i="5"/>
  <c r="K275" i="5"/>
  <c r="J275" i="5"/>
  <c r="I275" i="5"/>
  <c r="H275" i="5"/>
  <c r="G275" i="5"/>
  <c r="F275" i="5"/>
  <c r="E275" i="5"/>
  <c r="M271" i="5"/>
  <c r="L271" i="5"/>
  <c r="K271" i="5"/>
  <c r="J271" i="5"/>
  <c r="I271" i="5"/>
  <c r="H271" i="5"/>
  <c r="G271" i="5"/>
  <c r="F271" i="5"/>
  <c r="E271" i="5"/>
  <c r="M267" i="5"/>
  <c r="L267" i="5"/>
  <c r="K267" i="5"/>
  <c r="J267" i="5"/>
  <c r="I267" i="5"/>
  <c r="H267" i="5"/>
  <c r="G267" i="5"/>
  <c r="F267" i="5"/>
  <c r="E267" i="5"/>
  <c r="M264" i="5"/>
  <c r="L264" i="5"/>
  <c r="K264" i="5"/>
  <c r="J264" i="5"/>
  <c r="I264" i="5"/>
  <c r="H264" i="5"/>
  <c r="G264" i="5"/>
  <c r="F264" i="5"/>
  <c r="E264" i="5"/>
  <c r="M259" i="5"/>
  <c r="L259" i="5"/>
  <c r="K259" i="5"/>
  <c r="J259" i="5"/>
  <c r="I259" i="5"/>
  <c r="H259" i="5"/>
  <c r="G259" i="5"/>
  <c r="F259" i="5"/>
  <c r="E259" i="5"/>
  <c r="M256" i="5"/>
  <c r="L256" i="5"/>
  <c r="K256" i="5"/>
  <c r="J256" i="5"/>
  <c r="I256" i="5"/>
  <c r="H256" i="5"/>
  <c r="G256" i="5"/>
  <c r="F256" i="5"/>
  <c r="E256" i="5"/>
  <c r="M235" i="5"/>
  <c r="M232" i="5" s="1"/>
  <c r="L235" i="5"/>
  <c r="L232" i="5" s="1"/>
  <c r="K235" i="5"/>
  <c r="K232" i="5" s="1"/>
  <c r="J235" i="5"/>
  <c r="J232" i="5" s="1"/>
  <c r="I235" i="5"/>
  <c r="I232" i="5" s="1"/>
  <c r="E235" i="5"/>
  <c r="E232" i="5" s="1"/>
  <c r="H232" i="5"/>
  <c r="G232" i="5"/>
  <c r="F232" i="5"/>
  <c r="M228" i="5"/>
  <c r="L228" i="5"/>
  <c r="K228" i="5"/>
  <c r="J228" i="5"/>
  <c r="I228" i="5"/>
  <c r="H228" i="5"/>
  <c r="G228" i="5"/>
  <c r="F228" i="5"/>
  <c r="E228" i="5"/>
  <c r="M225" i="5"/>
  <c r="L225" i="5"/>
  <c r="K225" i="5"/>
  <c r="J225" i="5"/>
  <c r="I225" i="5"/>
  <c r="H225" i="5"/>
  <c r="G225" i="5"/>
  <c r="F225" i="5"/>
  <c r="E225" i="5"/>
  <c r="M223" i="5"/>
  <c r="L223" i="5"/>
  <c r="K223" i="5"/>
  <c r="J223" i="5"/>
  <c r="I223" i="5"/>
  <c r="H223" i="5"/>
  <c r="G223" i="5"/>
  <c r="F223" i="5"/>
  <c r="E223" i="5"/>
  <c r="M218" i="5"/>
  <c r="L218" i="5"/>
  <c r="K218" i="5"/>
  <c r="J218" i="5"/>
  <c r="I218" i="5"/>
  <c r="H218" i="5"/>
  <c r="G218" i="5"/>
  <c r="F218" i="5"/>
  <c r="E218" i="5"/>
  <c r="M209" i="5"/>
  <c r="L209" i="5"/>
  <c r="K209" i="5"/>
  <c r="J209" i="5"/>
  <c r="I209" i="5"/>
  <c r="H209" i="5"/>
  <c r="G209" i="5"/>
  <c r="F209" i="5"/>
  <c r="E209" i="5"/>
  <c r="M181" i="5"/>
  <c r="L181" i="5"/>
  <c r="K181" i="5"/>
  <c r="J181" i="5"/>
  <c r="I181" i="5"/>
  <c r="H181" i="5"/>
  <c r="G181" i="5"/>
  <c r="F181" i="5"/>
  <c r="E181" i="5"/>
  <c r="M174" i="5"/>
  <c r="L174" i="5"/>
  <c r="K174" i="5"/>
  <c r="J174" i="5"/>
  <c r="I174" i="5"/>
  <c r="H174" i="5"/>
  <c r="G174" i="5"/>
  <c r="F174" i="5"/>
  <c r="E174" i="5"/>
  <c r="M167" i="5"/>
  <c r="L167" i="5"/>
  <c r="K167" i="5"/>
  <c r="J167" i="5"/>
  <c r="I167" i="5"/>
  <c r="H167" i="5"/>
  <c r="G167" i="5"/>
  <c r="F167" i="5"/>
  <c r="E167" i="5"/>
  <c r="M153" i="5"/>
  <c r="L153" i="5"/>
  <c r="K153" i="5"/>
  <c r="J153" i="5"/>
  <c r="I153" i="5"/>
  <c r="H153" i="5"/>
  <c r="G153" i="5"/>
  <c r="F153" i="5"/>
  <c r="E153" i="5"/>
  <c r="M145" i="5"/>
  <c r="L145" i="5"/>
  <c r="K145" i="5"/>
  <c r="J145" i="5"/>
  <c r="I145" i="5"/>
  <c r="H145" i="5"/>
  <c r="G145" i="5"/>
  <c r="F145" i="5"/>
  <c r="E145" i="5"/>
  <c r="M142" i="5"/>
  <c r="L142" i="5"/>
  <c r="K142" i="5"/>
  <c r="J142" i="5"/>
  <c r="I142" i="5"/>
  <c r="H142" i="5"/>
  <c r="G142" i="5"/>
  <c r="F142" i="5"/>
  <c r="E142" i="5"/>
  <c r="M139" i="5"/>
  <c r="L139" i="5"/>
  <c r="K139" i="5"/>
  <c r="J139" i="5"/>
  <c r="I139" i="5"/>
  <c r="H139" i="5"/>
  <c r="G139" i="5"/>
  <c r="F139" i="5"/>
  <c r="E139" i="5"/>
  <c r="M134" i="5"/>
  <c r="M617" i="5" s="1"/>
  <c r="L134" i="5"/>
  <c r="L617" i="5" s="1"/>
  <c r="K134" i="5"/>
  <c r="K617" i="5" s="1"/>
  <c r="J134" i="5"/>
  <c r="J617" i="5" s="1"/>
  <c r="I134" i="5"/>
  <c r="I617" i="5" s="1"/>
  <c r="H134" i="5"/>
  <c r="H617" i="5" s="1"/>
  <c r="G134" i="5"/>
  <c r="G617" i="5" s="1"/>
  <c r="F134" i="5"/>
  <c r="F617" i="5" s="1"/>
  <c r="M125" i="5"/>
  <c r="L125" i="5"/>
  <c r="K125" i="5"/>
  <c r="J125" i="5"/>
  <c r="I125" i="5"/>
  <c r="H125" i="5"/>
  <c r="G125" i="5"/>
  <c r="F125" i="5"/>
  <c r="E125" i="5"/>
  <c r="M122" i="5"/>
  <c r="L122" i="5"/>
  <c r="K122" i="5"/>
  <c r="J122" i="5"/>
  <c r="I122" i="5"/>
  <c r="H122" i="5"/>
  <c r="G122" i="5"/>
  <c r="F122" i="5"/>
  <c r="E122" i="5"/>
  <c r="M117" i="5"/>
  <c r="L117" i="5"/>
  <c r="K117" i="5"/>
  <c r="J117" i="5"/>
  <c r="I117" i="5"/>
  <c r="H117" i="5"/>
  <c r="G117" i="5"/>
  <c r="F117" i="5"/>
  <c r="E117" i="5"/>
  <c r="M112" i="5"/>
  <c r="L112" i="5"/>
  <c r="K112" i="5"/>
  <c r="J112" i="5"/>
  <c r="I112" i="5"/>
  <c r="H112" i="5"/>
  <c r="G112" i="5"/>
  <c r="F112" i="5"/>
  <c r="E112" i="5"/>
  <c r="M78" i="5"/>
  <c r="L78" i="5"/>
  <c r="K78" i="5"/>
  <c r="J78" i="5"/>
  <c r="I78" i="5"/>
  <c r="H78" i="5"/>
  <c r="G78" i="5"/>
  <c r="F78" i="5"/>
  <c r="E78" i="5"/>
  <c r="M71" i="5"/>
  <c r="M70" i="5" s="1"/>
  <c r="L71" i="5"/>
  <c r="K71" i="5"/>
  <c r="K70" i="5" s="1"/>
  <c r="J71" i="5"/>
  <c r="J70" i="5" s="1"/>
  <c r="I71" i="5"/>
  <c r="I70" i="5" s="1"/>
  <c r="H71" i="5"/>
  <c r="H70" i="5" s="1"/>
  <c r="G71" i="5"/>
  <c r="G70" i="5" s="1"/>
  <c r="F71" i="5"/>
  <c r="F70" i="5" s="1"/>
  <c r="E71" i="5"/>
  <c r="E70" i="5" s="1"/>
  <c r="L70" i="5"/>
  <c r="M68" i="5"/>
  <c r="L68" i="5"/>
  <c r="K68" i="5"/>
  <c r="J68" i="5"/>
  <c r="I68" i="5"/>
  <c r="H68" i="5"/>
  <c r="G68" i="5"/>
  <c r="F68" i="5"/>
  <c r="E68" i="5"/>
  <c r="M46" i="5"/>
  <c r="L46" i="5"/>
  <c r="K46" i="5"/>
  <c r="J46" i="5"/>
  <c r="I46" i="5"/>
  <c r="H46" i="5"/>
  <c r="G46" i="5"/>
  <c r="F46" i="5"/>
  <c r="E46" i="5"/>
  <c r="M44" i="5"/>
  <c r="L44" i="5"/>
  <c r="K44" i="5"/>
  <c r="J44" i="5"/>
  <c r="I44" i="5"/>
  <c r="H44" i="5"/>
  <c r="G44" i="5"/>
  <c r="F44" i="5"/>
  <c r="E44" i="5"/>
  <c r="M38" i="5"/>
  <c r="L38" i="5"/>
  <c r="K38" i="5"/>
  <c r="J38" i="5"/>
  <c r="I38" i="5"/>
  <c r="H38" i="5"/>
  <c r="G38" i="5"/>
  <c r="F38" i="5"/>
  <c r="E38" i="5"/>
  <c r="M28" i="5"/>
  <c r="L28" i="5"/>
  <c r="K28" i="5"/>
  <c r="J28" i="5"/>
  <c r="I28" i="5"/>
  <c r="H28" i="5"/>
  <c r="G28" i="5"/>
  <c r="F28" i="5"/>
  <c r="E28" i="5"/>
  <c r="M19" i="5"/>
  <c r="M18" i="5" s="1"/>
  <c r="L19" i="5"/>
  <c r="L18" i="5" s="1"/>
  <c r="K19" i="5"/>
  <c r="K18" i="5" s="1"/>
  <c r="J19" i="5"/>
  <c r="J18" i="5" s="1"/>
  <c r="I19" i="5"/>
  <c r="I18" i="5" s="1"/>
  <c r="H19" i="5"/>
  <c r="H18" i="5" s="1"/>
  <c r="G19" i="5"/>
  <c r="G18" i="5" s="1"/>
  <c r="F19" i="5"/>
  <c r="F18" i="5" s="1"/>
  <c r="E19" i="5"/>
  <c r="E18" i="5" s="1"/>
  <c r="M10" i="5"/>
  <c r="L10" i="5"/>
  <c r="K10" i="5"/>
  <c r="J10" i="5"/>
  <c r="I10" i="5"/>
  <c r="H10" i="5"/>
  <c r="G10" i="5"/>
  <c r="F10" i="5"/>
  <c r="E10" i="5"/>
  <c r="M8" i="5"/>
  <c r="L8" i="5"/>
  <c r="K8" i="5"/>
  <c r="J8" i="5"/>
  <c r="I8" i="5"/>
  <c r="H8" i="5"/>
  <c r="G8" i="5"/>
  <c r="F8" i="5"/>
  <c r="E8" i="5"/>
  <c r="E566" i="5" l="1"/>
  <c r="I566" i="5"/>
  <c r="M566" i="5"/>
  <c r="H567" i="5"/>
  <c r="L567" i="5"/>
  <c r="G566" i="5"/>
  <c r="K566" i="5"/>
  <c r="F567" i="5"/>
  <c r="L566" i="5"/>
  <c r="J565" i="5"/>
  <c r="J616" i="5" s="1"/>
  <c r="K567" i="5"/>
  <c r="H566" i="5"/>
  <c r="G567" i="5"/>
  <c r="F566" i="5"/>
  <c r="J566" i="5"/>
  <c r="E567" i="5"/>
  <c r="I567" i="5"/>
  <c r="M567" i="5"/>
  <c r="J567" i="5"/>
  <c r="G502" i="5"/>
  <c r="G611" i="5" s="1"/>
  <c r="F565" i="5"/>
  <c r="F616" i="5" s="1"/>
  <c r="G111" i="5"/>
  <c r="G613" i="5" s="1"/>
  <c r="G615" i="5" s="1"/>
  <c r="J121" i="5"/>
  <c r="J610" i="5" s="1"/>
  <c r="E258" i="5"/>
  <c r="I258" i="5"/>
  <c r="M258" i="5"/>
  <c r="M111" i="5"/>
  <c r="M613" i="5" s="1"/>
  <c r="M615" i="5" s="1"/>
  <c r="F121" i="5"/>
  <c r="F610" i="5" s="1"/>
  <c r="L375" i="5"/>
  <c r="G449" i="5"/>
  <c r="H6" i="5"/>
  <c r="L6" i="5"/>
  <c r="E27" i="5"/>
  <c r="G27" i="5"/>
  <c r="I27" i="5"/>
  <c r="K27" i="5"/>
  <c r="M27" i="5"/>
  <c r="H27" i="5"/>
  <c r="L27" i="5"/>
  <c r="F27" i="5"/>
  <c r="J27" i="5"/>
  <c r="F111" i="5"/>
  <c r="F613" i="5" s="1"/>
  <c r="H111" i="5"/>
  <c r="H613" i="5" s="1"/>
  <c r="H615" i="5" s="1"/>
  <c r="J111" i="5"/>
  <c r="J613" i="5" s="1"/>
  <c r="J615" i="5" s="1"/>
  <c r="E111" i="5"/>
  <c r="E613" i="5" s="1"/>
  <c r="I111" i="5"/>
  <c r="I613" i="5" s="1"/>
  <c r="I615" i="5" s="1"/>
  <c r="K111" i="5"/>
  <c r="K613" i="5" s="1"/>
  <c r="K615" i="5" s="1"/>
  <c r="E138" i="5"/>
  <c r="G138" i="5"/>
  <c r="F138" i="5"/>
  <c r="F258" i="5"/>
  <c r="H258" i="5"/>
  <c r="J258" i="5"/>
  <c r="L258" i="5"/>
  <c r="G258" i="5"/>
  <c r="K258" i="5"/>
  <c r="H375" i="5"/>
  <c r="F375" i="5"/>
  <c r="E502" i="5"/>
  <c r="E611" i="5" s="1"/>
  <c r="M502" i="5"/>
  <c r="M611" i="5" s="1"/>
  <c r="H565" i="5"/>
  <c r="H616" i="5" s="1"/>
  <c r="L565" i="5"/>
  <c r="L616" i="5" s="1"/>
  <c r="G6" i="5"/>
  <c r="K6" i="5"/>
  <c r="K5" i="5" s="1"/>
  <c r="K607" i="5" s="1"/>
  <c r="M6" i="5"/>
  <c r="E121" i="5"/>
  <c r="E610" i="5" s="1"/>
  <c r="G121" i="5"/>
  <c r="G610" i="5" s="1"/>
  <c r="I121" i="5"/>
  <c r="I610" i="5" s="1"/>
  <c r="K121" i="5"/>
  <c r="K610" i="5" s="1"/>
  <c r="M121" i="5"/>
  <c r="M610" i="5" s="1"/>
  <c r="H121" i="5"/>
  <c r="H610" i="5" s="1"/>
  <c r="L121" i="5"/>
  <c r="L610" i="5" s="1"/>
  <c r="E375" i="5"/>
  <c r="G375" i="5"/>
  <c r="I375" i="5"/>
  <c r="K375" i="5"/>
  <c r="M375" i="5"/>
  <c r="F449" i="5"/>
  <c r="H449" i="5"/>
  <c r="J449" i="5"/>
  <c r="L449" i="5"/>
  <c r="F502" i="5"/>
  <c r="F611" i="5" s="1"/>
  <c r="H502" i="5"/>
  <c r="H611" i="5" s="1"/>
  <c r="L502" i="5"/>
  <c r="L611" i="5" s="1"/>
  <c r="I502" i="5"/>
  <c r="I611" i="5" s="1"/>
  <c r="K502" i="5"/>
  <c r="K611" i="5" s="1"/>
  <c r="F6" i="5"/>
  <c r="J6" i="5"/>
  <c r="H138" i="5"/>
  <c r="J375" i="5"/>
  <c r="E449" i="5"/>
  <c r="I449" i="5"/>
  <c r="K449" i="5"/>
  <c r="M449" i="5"/>
  <c r="I138" i="5"/>
  <c r="J502" i="5"/>
  <c r="J611" i="5" s="1"/>
  <c r="L138" i="5"/>
  <c r="J138" i="5"/>
  <c r="I6" i="5"/>
  <c r="E6" i="5"/>
  <c r="L111" i="5"/>
  <c r="L613" i="5" s="1"/>
  <c r="L615" i="5" s="1"/>
  <c r="M138" i="5"/>
  <c r="K138" i="5"/>
  <c r="E565" i="5"/>
  <c r="E616" i="5" s="1"/>
  <c r="G565" i="5"/>
  <c r="G616" i="5" s="1"/>
  <c r="I565" i="5"/>
  <c r="I616" i="5" s="1"/>
  <c r="K565" i="5"/>
  <c r="K616" i="5" s="1"/>
  <c r="M565" i="5"/>
  <c r="M616" i="5" s="1"/>
  <c r="E615" i="5"/>
  <c r="F615" i="5"/>
  <c r="M5" i="5" l="1"/>
  <c r="M607" i="5" s="1"/>
  <c r="H5" i="5"/>
  <c r="H607" i="5" s="1"/>
  <c r="H612" i="5"/>
  <c r="L612" i="5"/>
  <c r="L5" i="5"/>
  <c r="L607" i="5" s="1"/>
  <c r="K137" i="5"/>
  <c r="K608" i="5" s="1"/>
  <c r="K609" i="5" s="1"/>
  <c r="I612" i="5"/>
  <c r="E137" i="5"/>
  <c r="E608" i="5" s="1"/>
  <c r="G612" i="5"/>
  <c r="F5" i="5"/>
  <c r="F607" i="5" s="1"/>
  <c r="J612" i="5"/>
  <c r="M612" i="5"/>
  <c r="F137" i="5"/>
  <c r="F608" i="5" s="1"/>
  <c r="I5" i="5"/>
  <c r="I607" i="5" s="1"/>
  <c r="L137" i="5"/>
  <c r="L608" i="5" s="1"/>
  <c r="I137" i="5"/>
  <c r="I608" i="5" s="1"/>
  <c r="H137" i="5"/>
  <c r="H608" i="5" s="1"/>
  <c r="K612" i="5"/>
  <c r="G5" i="5"/>
  <c r="G607" i="5" s="1"/>
  <c r="J137" i="5"/>
  <c r="J608" i="5" s="1"/>
  <c r="G137" i="5"/>
  <c r="G608" i="5" s="1"/>
  <c r="M137" i="5"/>
  <c r="M608" i="5" s="1"/>
  <c r="M609" i="5" s="1"/>
  <c r="E5" i="5"/>
  <c r="E607" i="5" s="1"/>
  <c r="J5" i="5"/>
  <c r="J607" i="5" s="1"/>
  <c r="F612" i="5"/>
  <c r="E612" i="5"/>
  <c r="H609" i="5" l="1"/>
  <c r="H619" i="5"/>
  <c r="M619" i="5"/>
  <c r="E609" i="5"/>
  <c r="E619" i="5" s="1"/>
  <c r="I609" i="5"/>
  <c r="I619" i="5" s="1"/>
  <c r="K619" i="5"/>
  <c r="L609" i="5"/>
  <c r="L619" i="5" s="1"/>
  <c r="F609" i="5"/>
  <c r="F619" i="5" s="1"/>
  <c r="J609" i="5"/>
  <c r="J619" i="5" s="1"/>
  <c r="G609" i="5"/>
  <c r="G619" i="5" s="1"/>
</calcChain>
</file>

<file path=xl/sharedStrings.xml><?xml version="1.0" encoding="utf-8"?>
<sst xmlns="http://schemas.openxmlformats.org/spreadsheetml/2006/main" count="2437" uniqueCount="1293">
  <si>
    <t xml:space="preserve">                                 na rok 2005</t>
  </si>
  <si>
    <t>DAŇOVÉ   PRÍJMY</t>
  </si>
  <si>
    <t>Dane z príjmov a kapitálového majetku</t>
  </si>
  <si>
    <t>Daň z majetku</t>
  </si>
  <si>
    <t>Dane za tovary a služby</t>
  </si>
  <si>
    <t>za psa</t>
  </si>
  <si>
    <t>za užívanie verejného priestranstva</t>
  </si>
  <si>
    <t>NEDAŇOVÉ    PRÍJMY</t>
  </si>
  <si>
    <t xml:space="preserve">Príjmy z podnikania a vlastníctva majetku </t>
  </si>
  <si>
    <t>Administratívne a iné poplatky</t>
  </si>
  <si>
    <t>poplatky matrika</t>
  </si>
  <si>
    <t>poplatky za poštovné</t>
  </si>
  <si>
    <t>poplatky spol. úradovne</t>
  </si>
  <si>
    <t xml:space="preserve">správny popl. za výherné hracie automaty </t>
  </si>
  <si>
    <t>správne poplatky MsÚ</t>
  </si>
  <si>
    <t>Pokuty a penále</t>
  </si>
  <si>
    <t>Poplatky a platby z nahod. predaja</t>
  </si>
  <si>
    <t>za relácie v miestnom rozhlase</t>
  </si>
  <si>
    <t>za verejné súťaže</t>
  </si>
  <si>
    <t>za poplatky za opatrovateľskú činnosť</t>
  </si>
  <si>
    <t>príjem z poplatkov za uloženie odpadov</t>
  </si>
  <si>
    <t>cintorínske poplatky, pohrebné</t>
  </si>
  <si>
    <t>príjem za dopravné výkony</t>
  </si>
  <si>
    <t>príjem z reklamy</t>
  </si>
  <si>
    <t>Úroky z dom. úverov, vkladov a pôžičiek</t>
  </si>
  <si>
    <t>z účtov finančného hospodárenia</t>
  </si>
  <si>
    <t>Iné nedaňové príjmy</t>
  </si>
  <si>
    <t>Ostatné príjmy</t>
  </si>
  <si>
    <t>z odvodov z hazardných hier</t>
  </si>
  <si>
    <t>GRANTY  A  TRANSFERY</t>
  </si>
  <si>
    <t>na spoločný úrad - ŠR</t>
  </si>
  <si>
    <t>bežné transféry ÚPSV na akt.činnosť</t>
  </si>
  <si>
    <t>transféry na školský úrad</t>
  </si>
  <si>
    <t>sociálne transféry ÚPSV, osobitný príjemca</t>
  </si>
  <si>
    <t>školské potreby ÚPSV</t>
  </si>
  <si>
    <t>stravné ÚPSV</t>
  </si>
  <si>
    <t>na matričnú činnosť</t>
  </si>
  <si>
    <t>starostlivosť o životné prostredie</t>
  </si>
  <si>
    <t>špec.úrad pre miestné komunikácie</t>
  </si>
  <si>
    <t>na kultúru - zahraničné</t>
  </si>
  <si>
    <t>Finančné operácie</t>
  </si>
  <si>
    <t>Kapitálové príjmy</t>
  </si>
  <si>
    <t>Príjem z predaja hnut.a nehnut.majetku</t>
  </si>
  <si>
    <t>príjem z predaja pozemkov a nehmot. aktív</t>
  </si>
  <si>
    <t>Kapitálové granty a transfery</t>
  </si>
  <si>
    <t>kapitálový grant na kamerový systém</t>
  </si>
  <si>
    <t>VÝDAVKY :</t>
  </si>
  <si>
    <t>0.1.1.1.6.</t>
  </si>
  <si>
    <t>VÝDAVKY VEREJNEJ SPRÁVY</t>
  </si>
  <si>
    <t>Mzdy,platy,poistné</t>
  </si>
  <si>
    <t xml:space="preserve">mzdy a platy </t>
  </si>
  <si>
    <t xml:space="preserve">zákonné poistenie </t>
  </si>
  <si>
    <t>Cestovné výdavky</t>
  </si>
  <si>
    <t>cestovné náhrady - tuzemské cesty</t>
  </si>
  <si>
    <t>cestovné náhrady - zahraničné cesty</t>
  </si>
  <si>
    <t>Energia, vodné, stočné a komun.</t>
  </si>
  <si>
    <t>elektrická energia</t>
  </si>
  <si>
    <t>tepelná energia</t>
  </si>
  <si>
    <t>vodné, stočné</t>
  </si>
  <si>
    <t>telefón, fax</t>
  </si>
  <si>
    <t>rozhlas, televízia</t>
  </si>
  <si>
    <t>poštovné služby</t>
  </si>
  <si>
    <t>internet</t>
  </si>
  <si>
    <t xml:space="preserve">Materiál a dodávky </t>
  </si>
  <si>
    <t>interiérové vybavenie</t>
  </si>
  <si>
    <t>výpočtová technika do 30 tis. Sk</t>
  </si>
  <si>
    <t>kancelárske stroje, vybavenie kancelárií</t>
  </si>
  <si>
    <t>kancelársky papier</t>
  </si>
  <si>
    <t>čistiace,hyg. potreby</t>
  </si>
  <si>
    <t>tlačivá a tlačiarenské služby</t>
  </si>
  <si>
    <t>materiál,náhr.diely</t>
  </si>
  <si>
    <t>renovácia pások a tonerov</t>
  </si>
  <si>
    <t>kvety,vence</t>
  </si>
  <si>
    <t>knihy, časopisy, noviny</t>
  </si>
  <si>
    <t>softvér</t>
  </si>
  <si>
    <t>reprezentačné výdavky a dary</t>
  </si>
  <si>
    <t>Dopravné</t>
  </si>
  <si>
    <t>PHM,mazivá,oleje</t>
  </si>
  <si>
    <t>servis mot.vozidiel</t>
  </si>
  <si>
    <t>náhradné diely</t>
  </si>
  <si>
    <t>prepravné</t>
  </si>
  <si>
    <t>diaľničné známky,karty</t>
  </si>
  <si>
    <t>Rutinná a štandar. údržba</t>
  </si>
  <si>
    <t>oprava výpočtovej techniky</t>
  </si>
  <si>
    <t>telekomunikačnej techniky</t>
  </si>
  <si>
    <t>kancel. strojov, prístrojov</t>
  </si>
  <si>
    <t>výťahu</t>
  </si>
  <si>
    <t>administratívnej budovy</t>
  </si>
  <si>
    <t>Služby</t>
  </si>
  <si>
    <t>školenia a kurzy</t>
  </si>
  <si>
    <t>propagácia a reklama</t>
  </si>
  <si>
    <t>všeobecné služby</t>
  </si>
  <si>
    <t>tlač obecných novín</t>
  </si>
  <si>
    <t>renovácia pások a tonerov -služba</t>
  </si>
  <si>
    <t>revízie a kontroly zariadení</t>
  </si>
  <si>
    <t>právne služby</t>
  </si>
  <si>
    <t>audítorské služby</t>
  </si>
  <si>
    <t>poradensko-konzultačná činnosť</t>
  </si>
  <si>
    <t>inšpekčná činnosť BPaPO</t>
  </si>
  <si>
    <t>konzultácie,konverzie dát</t>
  </si>
  <si>
    <t>štúdie,expertízy a posudky</t>
  </si>
  <si>
    <t>stravovanie</t>
  </si>
  <si>
    <t>poistné</t>
  </si>
  <si>
    <t>prídely do sociálneho fondu</t>
  </si>
  <si>
    <t>odmeny poslancom MsZ, komisiám</t>
  </si>
  <si>
    <t xml:space="preserve">dohody o vykonaní prác </t>
  </si>
  <si>
    <t>DPH z leasingu</t>
  </si>
  <si>
    <t>Príspevky mesta</t>
  </si>
  <si>
    <t>partnerske mestá</t>
  </si>
  <si>
    <t>členské príspevky</t>
  </si>
  <si>
    <t>odstupné</t>
  </si>
  <si>
    <t>náhrada príjmu - nemoc</t>
  </si>
  <si>
    <t>úroky z leasingu vč.DPH</t>
  </si>
  <si>
    <t>0.1.3.3.</t>
  </si>
  <si>
    <t>MATRIKA</t>
  </si>
  <si>
    <t>mzdy a platy</t>
  </si>
  <si>
    <t>zákonné poistenie</t>
  </si>
  <si>
    <t>tovary a služby</t>
  </si>
  <si>
    <t>0.1.6.</t>
  </si>
  <si>
    <t>VŠEOBECNÉ VEREJNÉ SLUŽBY</t>
  </si>
  <si>
    <t xml:space="preserve">výdavky na voľby </t>
  </si>
  <si>
    <t>0.1.7.</t>
  </si>
  <si>
    <t>TRANSAKCIE VEREJNÉHO DLHU</t>
  </si>
  <si>
    <t>splácanie úrokov</t>
  </si>
  <si>
    <t>0.1.8.</t>
  </si>
  <si>
    <t>TRANSFERY PRÍSP.ORGANIZÁCII</t>
  </si>
  <si>
    <t>transfery pre MBH</t>
  </si>
  <si>
    <t>0.3.1.0.</t>
  </si>
  <si>
    <t>VEREJNÝ PORIADOK,MsP</t>
  </si>
  <si>
    <t>cestovné</t>
  </si>
  <si>
    <t>telefón,fax</t>
  </si>
  <si>
    <t>televízia,rozhlas</t>
  </si>
  <si>
    <t>výpočtová technika</t>
  </si>
  <si>
    <t>čistiace a hyg.potreby</t>
  </si>
  <si>
    <t>všeobecný materiál</t>
  </si>
  <si>
    <t>zbrane</t>
  </si>
  <si>
    <t>rovnošaty</t>
  </si>
  <si>
    <t>pohonné hmoty,mazivá,oleje</t>
  </si>
  <si>
    <t>oprava a údržba výpočtovej techniky</t>
  </si>
  <si>
    <t>0.3.2.0.</t>
  </si>
  <si>
    <t>OCHRANA PRED POŽIARMI</t>
  </si>
  <si>
    <t>špeciálne služby</t>
  </si>
  <si>
    <t>0.4.1.2</t>
  </si>
  <si>
    <t>VŠEOBECNÁ PRACOVNÁ OBLASŤ</t>
  </si>
  <si>
    <t>Aktivačná činnosť</t>
  </si>
  <si>
    <t>Sociálna pracovníčka</t>
  </si>
  <si>
    <t>0.4.4.3.</t>
  </si>
  <si>
    <t>SPOLOČNÁ ÚRADOVŇA</t>
  </si>
  <si>
    <t>0.4.5.1.3</t>
  </si>
  <si>
    <t>DOPRAVA</t>
  </si>
  <si>
    <t>údržba ciest a chodníkov</t>
  </si>
  <si>
    <t>príspevok na verejnú dopravu</t>
  </si>
  <si>
    <t>0.5.1.0</t>
  </si>
  <si>
    <t>OCHRANA ŽIVOTNÉHO PROSTR.</t>
  </si>
  <si>
    <t>nádoby na odpad</t>
  </si>
  <si>
    <t>0.5.2.0.</t>
  </si>
  <si>
    <t>ÚDRŽBA KANALIZÁCIE</t>
  </si>
  <si>
    <t>údržba kanalizácie</t>
  </si>
  <si>
    <t>0.6.1.0</t>
  </si>
  <si>
    <t>ROZVOJ BÝVANIA</t>
  </si>
  <si>
    <t>0.6.2.0</t>
  </si>
  <si>
    <t>ROZVOJ OBCÍ</t>
  </si>
  <si>
    <t>Tovary a služby</t>
  </si>
  <si>
    <t>plyn</t>
  </si>
  <si>
    <t>vodné a stočné</t>
  </si>
  <si>
    <t>sadenice,kvety,kvetináče</t>
  </si>
  <si>
    <t>prevádzkové stroje</t>
  </si>
  <si>
    <t>údržba verejnej zelene,kosenie,polievanie</t>
  </si>
  <si>
    <t>údržba rozvodov el.energie</t>
  </si>
  <si>
    <t>miestného rozhlasu</t>
  </si>
  <si>
    <t>údržba detských ihrísk a lavíc</t>
  </si>
  <si>
    <t>dohody o vykonaní prác</t>
  </si>
  <si>
    <t>spracovateľský poplatok leasingu</t>
  </si>
  <si>
    <t>0.6.4.0.</t>
  </si>
  <si>
    <t>VEREJNÉ OSVETLENIE</t>
  </si>
  <si>
    <t>verejné osvetlenie</t>
  </si>
  <si>
    <t>údrzba verejného osvetlenia</t>
  </si>
  <si>
    <t>ÚDRŽBA CINTORÍNOV</t>
  </si>
  <si>
    <t>0.8</t>
  </si>
  <si>
    <t>REKREÁCIA,KULTÚRA,ŠPORT</t>
  </si>
  <si>
    <t>vybavenie šport.areálu</t>
  </si>
  <si>
    <t>oslavy MKF</t>
  </si>
  <si>
    <t>transfery združeniam,sp.organiz.,talent.mládež</t>
  </si>
  <si>
    <t>0.8.2.0.5</t>
  </si>
  <si>
    <t>mzdy,platy</t>
  </si>
  <si>
    <t>voda</t>
  </si>
  <si>
    <t>0.8.2.0.9</t>
  </si>
  <si>
    <t>MsKs</t>
  </si>
  <si>
    <t>mzdy , platy</t>
  </si>
  <si>
    <t>kancelárske stroje a vybavenie</t>
  </si>
  <si>
    <t xml:space="preserve">kancelárske potreby </t>
  </si>
  <si>
    <t>čistiace potreby</t>
  </si>
  <si>
    <t>reprezentačné výdavky</t>
  </si>
  <si>
    <t>oprava a údržba budovy</t>
  </si>
  <si>
    <t>ozvučenie podujatí</t>
  </si>
  <si>
    <t>remeselnícke práce</t>
  </si>
  <si>
    <t>kancelárske služby</t>
  </si>
  <si>
    <t>inšpekčná činnosť BpaPO</t>
  </si>
  <si>
    <t>odmeny za ďalšie práce</t>
  </si>
  <si>
    <t>činnosť umeleckých skupín pri MsKS</t>
  </si>
  <si>
    <t>0.9</t>
  </si>
  <si>
    <t>VZDELANIE</t>
  </si>
  <si>
    <t>0.9.1.1</t>
  </si>
  <si>
    <t>Originálne kompetencie</t>
  </si>
  <si>
    <t>0.9.1.2</t>
  </si>
  <si>
    <t>Prenesené kompetencie</t>
  </si>
  <si>
    <t>0.9.6.0.</t>
  </si>
  <si>
    <t>0.9.6.0.7</t>
  </si>
  <si>
    <t>Školský úrad</t>
  </si>
  <si>
    <t>10.1.2.3</t>
  </si>
  <si>
    <t>OPATROVATEĽSTVO</t>
  </si>
  <si>
    <t>10.7.</t>
  </si>
  <si>
    <t>POMOC OBČANOM V HMOT.NÚDZI</t>
  </si>
  <si>
    <t>osobitný príjemca sociálnych dávok</t>
  </si>
  <si>
    <t>1.7.</t>
  </si>
  <si>
    <t>Kapitálové výdavky</t>
  </si>
  <si>
    <t>0.1.1.1.6</t>
  </si>
  <si>
    <t>Správa MsÚ</t>
  </si>
  <si>
    <t>výpočtová technika,sieť</t>
  </si>
  <si>
    <t>kancelárske stroje a prístroje</t>
  </si>
  <si>
    <t>leasing os.mot.vozidla</t>
  </si>
  <si>
    <t>technické zhodnotenie AB</t>
  </si>
  <si>
    <t>Verejný poriadok,MsP</t>
  </si>
  <si>
    <t>0.4.5.1</t>
  </si>
  <si>
    <t>Komunikácie</t>
  </si>
  <si>
    <t>0.5.1.0.</t>
  </si>
  <si>
    <t>Ochrana životného prostredia</t>
  </si>
  <si>
    <t>kanalizácia ul.L.Mécsa</t>
  </si>
  <si>
    <t>0.6.2.0.</t>
  </si>
  <si>
    <t>Rozvoj obcí</t>
  </si>
  <si>
    <t>monitorovací systém</t>
  </si>
  <si>
    <t>projektová dokum. priemyselného parku</t>
  </si>
  <si>
    <t>0.6.6.0</t>
  </si>
  <si>
    <t>Údržba cintorínov</t>
  </si>
  <si>
    <t>rekonštrukcia domu smútku</t>
  </si>
  <si>
    <t>Verejné osvetlenie</t>
  </si>
  <si>
    <t>0.8.</t>
  </si>
  <si>
    <t>Rekreačné a športové služby</t>
  </si>
  <si>
    <t>projektová dokumentácia MsKS</t>
  </si>
  <si>
    <t>0.9.</t>
  </si>
  <si>
    <t>Vzdelanie</t>
  </si>
  <si>
    <t>ZUŠ</t>
  </si>
  <si>
    <t>Iné mimorozpočtové výdavky</t>
  </si>
  <si>
    <t>REKAPITULÁCIA</t>
  </si>
  <si>
    <t>Bežné príjmy rozpočtu</t>
  </si>
  <si>
    <t>Bežné výdavky rozpočtu</t>
  </si>
  <si>
    <t>Prebytok / schodok / bežného rozpočtu</t>
  </si>
  <si>
    <t>Kapitálové príjmy rozpočtu</t>
  </si>
  <si>
    <t>Kapitálové výdavky rozpočtu</t>
  </si>
  <si>
    <t>Prebytok / schodok / kapitálového rozpočtu</t>
  </si>
  <si>
    <t>Príjmy z finančných operácií</t>
  </si>
  <si>
    <t>Výdavky z finančných operácií</t>
  </si>
  <si>
    <t>Prebytok / schodok / z finančných operácií</t>
  </si>
  <si>
    <t>Výdavky pre školy s právnou subjektivitou</t>
  </si>
  <si>
    <t>PREBYTOK /+/ SCHODOK /-/</t>
  </si>
  <si>
    <t>príjmy za kultúrne poukazy</t>
  </si>
  <si>
    <t>príjmy z kultúrnych podujatí BKF</t>
  </si>
  <si>
    <t>príjmy z kultúrnych podujatí  MsKS</t>
  </si>
  <si>
    <t>ostatné príjmy</t>
  </si>
  <si>
    <t>register obyvateľov a hlásenie pobytu</t>
  </si>
  <si>
    <t>splátky úveru ŠFRB štandardné byty</t>
  </si>
  <si>
    <t>splátky úveru ŠFRB nízkoštandardné byty</t>
  </si>
  <si>
    <t>6.1.0</t>
  </si>
  <si>
    <t>exekučné trovy</t>
  </si>
  <si>
    <t>zákonné a havarijné poistenie vozidiel</t>
  </si>
  <si>
    <t>poplatok za finančnú zábezpeku ŠFRB Št.byty</t>
  </si>
  <si>
    <t>poplatok za finančnú zábezpeku ŠFRB NŠt.byty</t>
  </si>
  <si>
    <t>0.6.1.0.</t>
  </si>
  <si>
    <t>Rozvoj bývania</t>
  </si>
  <si>
    <t>Iné mimorozpočtové príjmy</t>
  </si>
  <si>
    <t>publikácia Mesto Kráľovský Chlmec</t>
  </si>
  <si>
    <t>transfery pre Regia TV</t>
  </si>
  <si>
    <t>cestovné Fejséš</t>
  </si>
  <si>
    <t>projektová dokumentácia priestorov Csonkavár</t>
  </si>
  <si>
    <t>kanalizácia ul.Pri štadióne</t>
  </si>
  <si>
    <t>vrátenie príjmov z minulých rokov</t>
  </si>
  <si>
    <t>projektová dokumentácia, UPN</t>
  </si>
  <si>
    <t>Kanalizácie</t>
  </si>
  <si>
    <t>Prijaté úvery</t>
  </si>
  <si>
    <t>Zákonné poistenie</t>
  </si>
  <si>
    <t>Mzdy a platy</t>
  </si>
  <si>
    <t>Splácanie úrokov</t>
  </si>
  <si>
    <t xml:space="preserve">transfery zväzom, združeniam  </t>
  </si>
  <si>
    <t>bankový  poplatok za úver</t>
  </si>
  <si>
    <t>materiál na opravu mestkých bytov</t>
  </si>
  <si>
    <t>na kultúru  BKF</t>
  </si>
  <si>
    <t>na kultúru  - tuzemské</t>
  </si>
  <si>
    <t>odchodné</t>
  </si>
  <si>
    <t xml:space="preserve">pokuty a penále </t>
  </si>
  <si>
    <t>nájomné za poštový  priečinok</t>
  </si>
  <si>
    <t>servis, oprava, stk</t>
  </si>
  <si>
    <t>kolky</t>
  </si>
  <si>
    <t>finančné  prostriedky na  činnosť KCH Invest</t>
  </si>
  <si>
    <t>sadová výsadba</t>
  </si>
  <si>
    <t>softvér a  ortofotomapa</t>
  </si>
  <si>
    <t>na výkon agendy osob. príjemcu</t>
  </si>
  <si>
    <t>poplatky banke,súdne a iné poplatky</t>
  </si>
  <si>
    <t>odvoz  odpadov</t>
  </si>
  <si>
    <t>odchyt túlavých zvierat a ostatné služby</t>
  </si>
  <si>
    <t>pracovné  odevy, obuv</t>
  </si>
  <si>
    <t>provízia, sprostredkovanie stravných lístkov</t>
  </si>
  <si>
    <t>všeobecný materiál - záujmové krúžky</t>
  </si>
  <si>
    <t>príjem  - školské jedálne</t>
  </si>
  <si>
    <t>9.5.0.2</t>
  </si>
  <si>
    <t>Centrum  voľného  času</t>
  </si>
  <si>
    <t>9.6.0.1</t>
  </si>
  <si>
    <t xml:space="preserve">Školské jedálne pri ZŠ </t>
  </si>
  <si>
    <t>vzdelávacie poukazy</t>
  </si>
  <si>
    <t>asistent učiteľa</t>
  </si>
  <si>
    <t>mzdy a odvody</t>
  </si>
  <si>
    <t>elektrická energia - športový areál mesta</t>
  </si>
  <si>
    <t>vodné, stočné - športový areál mesta</t>
  </si>
  <si>
    <t>plyn - športový areál mesta</t>
  </si>
  <si>
    <t>bežné transfery pre TJ  Slavoj</t>
  </si>
  <si>
    <t>výstavba štandardných bytov</t>
  </si>
  <si>
    <t>výstavba nízkoštandardných bytov</t>
  </si>
  <si>
    <t>dividendy VVS</t>
  </si>
  <si>
    <t>dividendy Dalkia</t>
  </si>
  <si>
    <t>z prenajatých pozemkov</t>
  </si>
  <si>
    <t>z prenaj.zariadení a techniky /Dalkia/</t>
  </si>
  <si>
    <t xml:space="preserve">daň z príjmov fyzickej  osoby </t>
  </si>
  <si>
    <t>dane za špecifické služby</t>
  </si>
  <si>
    <t>Bankový  poplatok za úver</t>
  </si>
  <si>
    <t>výstavba štandardných bytov zo ŠFRB</t>
  </si>
  <si>
    <t>výstavba nízkoštandardných bytov zo ŠFRB</t>
  </si>
  <si>
    <t>Školské jedálne pri MŠ</t>
  </si>
  <si>
    <t>dobrovoľné  príspevky  od  darcov a sponzorov</t>
  </si>
  <si>
    <t>dotácie  na  náhradnú  výsadbu</t>
  </si>
  <si>
    <t xml:space="preserve">žumpa k 30 b.j. s nižším  štandardom </t>
  </si>
  <si>
    <t>BEŽNÉ PRÍJMY</t>
  </si>
  <si>
    <t>BEŽNÉ VÝDAVKY</t>
  </si>
  <si>
    <t>PRÍJMY</t>
  </si>
  <si>
    <t xml:space="preserve">Mzdy a platy </t>
  </si>
  <si>
    <t xml:space="preserve">Zákonné poistenie </t>
  </si>
  <si>
    <t>Náhrada príjmu - nemoc</t>
  </si>
  <si>
    <t xml:space="preserve">Výdavky na voľby </t>
  </si>
  <si>
    <t>REKREÁCIA, KULTÚRA, ŠPORT</t>
  </si>
  <si>
    <t xml:space="preserve">oprava mestských bytov </t>
  </si>
  <si>
    <t>oprava chodníka - ul. Kazinczyho</t>
  </si>
  <si>
    <t>tabule na súpisné čísla</t>
  </si>
  <si>
    <t>rekonštrukcia  ZŠ Kossutha</t>
  </si>
  <si>
    <t>projekt štandardné byty</t>
  </si>
  <si>
    <t>716 4</t>
  </si>
  <si>
    <t>projektová dokumentácia - dom  smútku</t>
  </si>
  <si>
    <t>park na ul. Kapušianskej</t>
  </si>
  <si>
    <t>transfery na voľby</t>
  </si>
  <si>
    <t>0.4.5.1.</t>
  </si>
  <si>
    <t>KOMUNIKÁCIE</t>
  </si>
  <si>
    <t>odvádzanie zrážkových vôd</t>
  </si>
  <si>
    <t>nájomné a služby  MBH</t>
  </si>
  <si>
    <t>finančná výpomoc</t>
  </si>
  <si>
    <t>transfery pre REGIA TV</t>
  </si>
  <si>
    <t>finančná pomoc - sociálna kuratela</t>
  </si>
  <si>
    <t>ostatné príjmy - separovaný odpad</t>
  </si>
  <si>
    <t>poplatok za znečistenie ovzdušia</t>
  </si>
  <si>
    <t>vratky z minulých rokov</t>
  </si>
  <si>
    <t>dotácia na bežné výdavky od MF</t>
  </si>
  <si>
    <t>štúdie, posudky</t>
  </si>
  <si>
    <t xml:space="preserve">oprava oplotenia  </t>
  </si>
  <si>
    <t xml:space="preserve">projektová dokumentácia </t>
  </si>
  <si>
    <t>energia</t>
  </si>
  <si>
    <t>9.5.0.1</t>
  </si>
  <si>
    <t>údržba a opravy strojov</t>
  </si>
  <si>
    <t xml:space="preserve">Školské družiny pri ZŠ </t>
  </si>
  <si>
    <t>výstavba  telocvične</t>
  </si>
  <si>
    <t>prenájom</t>
  </si>
  <si>
    <t>geomet. zameranie</t>
  </si>
  <si>
    <t>zateplenie  MSKS</t>
  </si>
  <si>
    <t>konkurzy a súťaže</t>
  </si>
  <si>
    <t>telefón,fax,internet</t>
  </si>
  <si>
    <t>9.1.2.1</t>
  </si>
  <si>
    <t>čerpadlo ku kanalizácii</t>
  </si>
  <si>
    <t xml:space="preserve">výdavky z rozpočtu obce školám </t>
  </si>
  <si>
    <t xml:space="preserve">rek. bytov   - vložkovanie  komínov </t>
  </si>
  <si>
    <t>predaj bytov a nepotrebný HIM</t>
  </si>
  <si>
    <t>daň z nehnuteľ.- pozemky - fyz.osoby</t>
  </si>
  <si>
    <t>daň z nehnuteľ.- pozemky - práv.osoby</t>
  </si>
  <si>
    <t>daň z nehnut. - stavby- fyz. osoby</t>
  </si>
  <si>
    <t>daň z nehnut. - stavby- práv.osoby</t>
  </si>
  <si>
    <t>daň z nehnut. - byty - fyz. osoby</t>
  </si>
  <si>
    <t>daň z nehnut. - byty - práv. osoby</t>
  </si>
  <si>
    <t>za komunálne odpady  - fyz.osoby</t>
  </si>
  <si>
    <t>za komunálne odpady  - práv. osoby</t>
  </si>
  <si>
    <t>príjem za školné - MŠ  Fábryho</t>
  </si>
  <si>
    <t>príjem za školné - MŠ  Mieru</t>
  </si>
  <si>
    <t>príjem za školné - MŠ  Kossutha</t>
  </si>
  <si>
    <t>príjem za školné - ZUŠ</t>
  </si>
  <si>
    <t>príjem za školné - CVČ</t>
  </si>
  <si>
    <t>nedoplatky z  minulých rokov</t>
  </si>
  <si>
    <t>Základná  škola  Kossutha</t>
  </si>
  <si>
    <t>dopravné</t>
  </si>
  <si>
    <t>Základná  škola  Hunyadiho</t>
  </si>
  <si>
    <t xml:space="preserve">dopravné </t>
  </si>
  <si>
    <t>školské potreby  pre  ZŠ</t>
  </si>
  <si>
    <t>Nenormatívne  finančné  prostriedky</t>
  </si>
  <si>
    <t xml:space="preserve">Prenesené  kompetencie </t>
  </si>
  <si>
    <t>Nenormatívne  finančné  prostriedky  pre  MŠ a CVČ</t>
  </si>
  <si>
    <t>príspevok na výchovu a vzdelávanie  MŠ</t>
  </si>
  <si>
    <t>Nenormatívne  finančné  prostriedky pre  ZŠ  Kossutha</t>
  </si>
  <si>
    <t>Základné školy spolu</t>
  </si>
  <si>
    <t>prenesené kompetencie ZŠ Kossutha</t>
  </si>
  <si>
    <t>nenormatívne fin. prostr. ZŠ Kossutha</t>
  </si>
  <si>
    <t>prenesené kompetencie ZŠ Hunyadiho</t>
  </si>
  <si>
    <t>nenormatívne fin. prostr. ZŠ Hunyadiho</t>
  </si>
  <si>
    <t>nenormatívne fin. prostr. MŠ a CVČ</t>
  </si>
  <si>
    <t>príjem za školné - ŠKD pri  ZŠ Kossutha</t>
  </si>
  <si>
    <t>príjem za školné - ŠKD pri  ZŠ  Hunyadiho</t>
  </si>
  <si>
    <t>Splátky  lízingov</t>
  </si>
  <si>
    <t xml:space="preserve">     321 22</t>
  </si>
  <si>
    <t>projektová  dokumentácia - amfiteáter</t>
  </si>
  <si>
    <t>za nevýherné hracie automaty</t>
  </si>
  <si>
    <t>softvérov</t>
  </si>
  <si>
    <t>el.energia</t>
  </si>
  <si>
    <t>porealizačné zameranie</t>
  </si>
  <si>
    <t>prenájom pozemkov</t>
  </si>
  <si>
    <t>za ubytovanie</t>
  </si>
  <si>
    <t>na školské potreby</t>
  </si>
  <si>
    <t>na stravné</t>
  </si>
  <si>
    <t>poistenie bytov s NŠ a BŠ</t>
  </si>
  <si>
    <t>montáž elektromerov</t>
  </si>
  <si>
    <t>školské potreby  pre  MŠ</t>
  </si>
  <si>
    <t>PD-Zberný dvor na separ.zber odpadu</t>
  </si>
  <si>
    <t>Dotácie z ÚP SVaR žiakom v hmotnej núdzi</t>
  </si>
  <si>
    <t>príjem z predaja opotreb.drob.majetku</t>
  </si>
  <si>
    <t>z náhrad poistného plnenia</t>
  </si>
  <si>
    <t>od ÚP za predchádzajúci rok</t>
  </si>
  <si>
    <t>sponzor pre MsP</t>
  </si>
  <si>
    <t>krátkodobý - kontokorentný úver</t>
  </si>
  <si>
    <t>vrátené  príjmy z predchádz.roku</t>
  </si>
  <si>
    <t>splácanie KK úveru</t>
  </si>
  <si>
    <t>splácanie dlhodobých úverov</t>
  </si>
  <si>
    <t>kancelárske potreby</t>
  </si>
  <si>
    <t>renovácia pások, tonerov, ost.služby</t>
  </si>
  <si>
    <t>štúdie, posudky, zamerania</t>
  </si>
  <si>
    <t>výdavky na úhradu poplatkov pôšt</t>
  </si>
  <si>
    <t xml:space="preserve">slávnostné osvetlenie </t>
  </si>
  <si>
    <t>transfer pre KCMaP</t>
  </si>
  <si>
    <t>Plnenie 2011</t>
  </si>
  <si>
    <t xml:space="preserve">                                </t>
  </si>
  <si>
    <t>PRÍJMY:</t>
  </si>
  <si>
    <t>v tis. EUR</t>
  </si>
  <si>
    <t>PRÍLOHA  K  NÁVRHU  ROZPOČTU  MESTA  KRÁĽOVSKÝ  CHLMEC</t>
  </si>
  <si>
    <t xml:space="preserve"> </t>
  </si>
  <si>
    <t>na roky 2012-2014 (podrobný rozpis)</t>
  </si>
  <si>
    <t>01.8.0.</t>
  </si>
  <si>
    <t>Odstupné</t>
  </si>
  <si>
    <t>príspevok na výchovu a vzdelávanie MŠ</t>
  </si>
  <si>
    <t>vzdelávací poukaz pre CVČ</t>
  </si>
  <si>
    <t>Nenormatívne  finančné  prostriedky spolu</t>
  </si>
  <si>
    <t>Musica da Capo</t>
  </si>
  <si>
    <t>zelená učebňa</t>
  </si>
  <si>
    <t>revitalizácia parku Ficaria</t>
  </si>
  <si>
    <t>oživenie remesiel</t>
  </si>
  <si>
    <t>múzeum</t>
  </si>
  <si>
    <t>havarijný stav - služby</t>
  </si>
  <si>
    <t>príspevky DSS - sociálna služba</t>
  </si>
  <si>
    <t xml:space="preserve">odvody </t>
  </si>
  <si>
    <t>odvody</t>
  </si>
  <si>
    <t>mreže na kontajnery</t>
  </si>
  <si>
    <t>mzdy</t>
  </si>
  <si>
    <t>nájom</t>
  </si>
  <si>
    <t>expanzná nádrž MŠ Kossutha</t>
  </si>
  <si>
    <t>MŠ Fejséš - oprava</t>
  </si>
  <si>
    <t>osdchodné</t>
  </si>
  <si>
    <t>park.miesta na ul.Ibrányiho</t>
  </si>
  <si>
    <t>energ.posúdenie 6 b.j.</t>
  </si>
  <si>
    <t>ÚPN mestská zóna</t>
  </si>
  <si>
    <t>nákup pozemkov - rozš.cint.</t>
  </si>
  <si>
    <t>rekonštrukci amfiteátra</t>
  </si>
  <si>
    <t>nákup ozvuč.techniky</t>
  </si>
  <si>
    <t>mobil.pódium, zastreš., domčeky 4ks</t>
  </si>
  <si>
    <t>gamatky 2ks</t>
  </si>
  <si>
    <t>kuch.linka</t>
  </si>
  <si>
    <t>Verejná  zbierka - trojčatá, povodeň</t>
  </si>
  <si>
    <t>Nákup budovy . Gojdičová</t>
  </si>
  <si>
    <t>na kultúrna podujatia r. 2012</t>
  </si>
  <si>
    <t>príjmy  od FO  na  splátky  bežný štand.</t>
  </si>
  <si>
    <t>príjmy  od  FO  na  splátky NŠ</t>
  </si>
  <si>
    <t>úvery ŠFRB bežný št. - 4 b.j.</t>
  </si>
  <si>
    <t>štátna dotácia na standardné byty - 4 b.j.</t>
  </si>
  <si>
    <t>spravovanie cint.a domu smútku +revízie</t>
  </si>
  <si>
    <t>služby + bleskozvody</t>
  </si>
  <si>
    <r>
      <t xml:space="preserve">Múzeum </t>
    </r>
    <r>
      <rPr>
        <sz val="8"/>
        <rFont val="Arial CE"/>
        <charset val="238"/>
      </rPr>
      <t>býv. Knižnica</t>
    </r>
  </si>
  <si>
    <t>finančná pomoc - sociálna služba-DSS</t>
  </si>
  <si>
    <t>z prenaj.budov, priest.a obj. - mesto</t>
  </si>
  <si>
    <r>
      <t xml:space="preserve">štipendium ÚPSV - </t>
    </r>
    <r>
      <rPr>
        <b/>
        <sz val="8"/>
        <rFont val="Arial CE"/>
        <charset val="238"/>
      </rPr>
      <t>fin.prísp. DSS</t>
    </r>
  </si>
  <si>
    <r>
      <t>za služby spoj.s nájmom-</t>
    </r>
    <r>
      <rPr>
        <b/>
        <sz val="8"/>
        <rFont val="Arial CE"/>
        <charset val="238"/>
      </rPr>
      <t>ročné vyúčt.</t>
    </r>
  </si>
  <si>
    <r>
      <t xml:space="preserve">nájom. nízkoštandardné byty - </t>
    </r>
    <r>
      <rPr>
        <b/>
        <sz val="8"/>
        <rFont val="Arial CE"/>
        <charset val="238"/>
      </rPr>
      <t>BYTY</t>
    </r>
  </si>
  <si>
    <r>
      <t xml:space="preserve">nájom.štandardné byty - </t>
    </r>
    <r>
      <rPr>
        <b/>
        <sz val="8"/>
        <rFont val="Arial CE"/>
        <charset val="238"/>
      </rPr>
      <t>NEBYT.PRIEST.</t>
    </r>
  </si>
  <si>
    <r>
      <t>nájom.za nebyt. priest.MBH-</t>
    </r>
    <r>
      <rPr>
        <b/>
        <sz val="8"/>
        <rFont val="Arial CE"/>
        <charset val="238"/>
      </rPr>
      <t>zábezp.</t>
    </r>
  </si>
  <si>
    <t xml:space="preserve">kolky </t>
  </si>
  <si>
    <r>
      <t>oprava strechy MŠ Kossutha</t>
    </r>
    <r>
      <rPr>
        <b/>
        <sz val="8"/>
        <rFont val="Arial CE"/>
        <charset val="238"/>
      </rPr>
      <t>+revízie</t>
    </r>
  </si>
  <si>
    <r>
      <t>oprava strechy MŠ Fábryho</t>
    </r>
    <r>
      <rPr>
        <b/>
        <sz val="8"/>
        <rFont val="Arial CE"/>
        <charset val="238"/>
      </rPr>
      <t>+revízie</t>
    </r>
  </si>
  <si>
    <r>
      <t>hydraulické  vyreg.rad.MŠ Fábry+</t>
    </r>
    <r>
      <rPr>
        <b/>
        <sz val="8"/>
        <rFont val="Arial CE"/>
        <charset val="238"/>
      </rPr>
      <t>revízie</t>
    </r>
  </si>
  <si>
    <r>
      <t>fin.spoluúčasť Otvorená škola MŠ Mieru</t>
    </r>
    <r>
      <rPr>
        <b/>
        <sz val="8"/>
        <rFont val="Arial CE"/>
        <charset val="238"/>
      </rPr>
      <t>+revízie</t>
    </r>
  </si>
  <si>
    <r>
      <t>tovary a služby+</t>
    </r>
    <r>
      <rPr>
        <b/>
        <sz val="8"/>
        <rFont val="Arial CE"/>
        <charset val="238"/>
      </rPr>
      <t>revízie</t>
    </r>
  </si>
  <si>
    <t>Internát a univerzita+revízie</t>
  </si>
  <si>
    <r>
      <t>kalové  čerpadlo-</t>
    </r>
    <r>
      <rPr>
        <b/>
        <sz val="8"/>
        <rFont val="Arial CE"/>
        <charset val="238"/>
      </rPr>
      <t>replika mest.studne</t>
    </r>
  </si>
  <si>
    <r>
      <t>recyklačný fond - separ.</t>
    </r>
    <r>
      <rPr>
        <b/>
        <sz val="8"/>
        <rFont val="Arial CE"/>
        <charset val="238"/>
      </rPr>
      <t>zberný dvor</t>
    </r>
  </si>
  <si>
    <t>bankový úver - invest.akcie mesta</t>
  </si>
  <si>
    <t>zníženie energ.náročnosti AB MsÚ</t>
  </si>
  <si>
    <t>oprava chodníka  - ul. Ibrányiho bl.MNO</t>
  </si>
  <si>
    <r>
      <t xml:space="preserve">rek.technol.vybavenia - </t>
    </r>
    <r>
      <rPr>
        <b/>
        <sz val="8"/>
        <rFont val="Arial CE"/>
        <charset val="238"/>
      </rPr>
      <t>DALKIA</t>
    </r>
  </si>
  <si>
    <t>BÝVANIE A OBČ. VYBAVENOSŤ</t>
  </si>
  <si>
    <t>0.8.4.0.</t>
  </si>
  <si>
    <t>Tovar a služby</t>
  </si>
  <si>
    <t>teplo a el. energia</t>
  </si>
  <si>
    <t>vodné, stočné, splašk.voda</t>
  </si>
  <si>
    <t>PHM, mazivá, oleje</t>
  </si>
  <si>
    <t>zák. a hav. Poistenie</t>
  </si>
  <si>
    <t>na spoločný úrad - príspevok obcí</t>
  </si>
  <si>
    <t>ročné vyúčtovanie preddavkov za rež.výdavky</t>
  </si>
  <si>
    <t>Plnenie 2010</t>
  </si>
  <si>
    <r>
      <rPr>
        <sz val="8"/>
        <rFont val="Arial CE"/>
        <charset val="238"/>
      </rPr>
      <t xml:space="preserve">ZUŠ - rekonštrukčné práce </t>
    </r>
    <r>
      <rPr>
        <b/>
        <sz val="8"/>
        <rFont val="Arial CE"/>
        <charset val="238"/>
      </rPr>
      <t>- múzeum</t>
    </r>
  </si>
  <si>
    <r>
      <t>elektr.zahr.obl. - rek. -</t>
    </r>
    <r>
      <rPr>
        <sz val="8"/>
        <rFont val="Arial CE"/>
        <charset val="238"/>
      </rPr>
      <t xml:space="preserve"> amfiteátra</t>
    </r>
  </si>
  <si>
    <t>dohody - náhrada príjmu - nemoc</t>
  </si>
  <si>
    <t>MsKS</t>
  </si>
  <si>
    <t>náhrada príjmu - nemoc + vrátky z min.rok.</t>
  </si>
  <si>
    <t>stravné pre žiakov v hmotnej núdzi pre MŠ a ZŠ</t>
  </si>
  <si>
    <t>lízing - ZI - REGIA TV účasť na majetku</t>
  </si>
  <si>
    <t>PD obchvat, elektr.záhr.obl. - vysporiadanie  pozemkov</t>
  </si>
  <si>
    <t>miniihr.oplotenie - reštaur.výskum</t>
  </si>
  <si>
    <t xml:space="preserve">rekonštrukcia MŠ  a modernizácia  ZŠ slov </t>
  </si>
  <si>
    <t>rekonštrukcia ZUŠ</t>
  </si>
  <si>
    <t>projekt.dokumentácia - MŠ Kossutha</t>
  </si>
  <si>
    <t xml:space="preserve">čerpadlo - odvodňovacie žľaby </t>
  </si>
  <si>
    <t>Očakávaná skut. 2012</t>
  </si>
  <si>
    <t>projekt a realiz. prepojenia ul.Hl.a Kossutha</t>
  </si>
  <si>
    <r>
      <t>nákup  pozemkov a</t>
    </r>
    <r>
      <rPr>
        <b/>
        <sz val="8"/>
        <rFont val="Arial CE"/>
        <charset val="238"/>
      </rPr>
      <t xml:space="preserve"> ost.inv.akcie</t>
    </r>
  </si>
  <si>
    <t>likvidácia čiernych skládok</t>
  </si>
  <si>
    <t>PHM do pracovných strojov</t>
  </si>
  <si>
    <t>odvádzanie zrážk.a splaškových vôd</t>
  </si>
  <si>
    <t>PHM do prac.strojov</t>
  </si>
  <si>
    <t>PHM do prac. strojov</t>
  </si>
  <si>
    <t>rekonštrukcia verejného  osvetlenia - ul. Trhoviskoúra</t>
  </si>
  <si>
    <t>zber a likvidácia kom. odpadu</t>
  </si>
  <si>
    <t>Rekonštr. op.múru Kost.rad, ul. L.Mécsa</t>
  </si>
  <si>
    <t>Vyvesené dňa: 4. apríla 2012</t>
  </si>
  <si>
    <t>prevod  HV (hospodársky výsledok)</t>
  </si>
  <si>
    <t>prevod z peňažných fondov OBS (býv.MBH)</t>
  </si>
  <si>
    <t>0.8.4.0</t>
  </si>
  <si>
    <t>Úprava: 16.04.2012</t>
  </si>
  <si>
    <r>
      <t xml:space="preserve">mestské byty MBH - </t>
    </r>
    <r>
      <rPr>
        <b/>
        <sz val="8"/>
        <rFont val="Arial CE"/>
        <charset val="238"/>
      </rPr>
      <t xml:space="preserve">mestský byt </t>
    </r>
  </si>
  <si>
    <r>
      <t>recyklačný fond - separ.zber-</t>
    </r>
    <r>
      <rPr>
        <b/>
        <sz val="8"/>
        <rFont val="Arial CE"/>
        <charset val="238"/>
      </rPr>
      <t>vojn.hroby</t>
    </r>
  </si>
  <si>
    <r>
      <t xml:space="preserve">kultúrne a šport. podujatia </t>
    </r>
    <r>
      <rPr>
        <b/>
        <sz val="8"/>
        <rFont val="Arial CE"/>
        <charset val="238"/>
      </rPr>
      <t>vrát. Grantov</t>
    </r>
  </si>
  <si>
    <t>harmonogram zberu odpadu</t>
  </si>
  <si>
    <t>prenájom strojov a zariadení</t>
  </si>
  <si>
    <t>materiál na opravu mestských bytov</t>
  </si>
  <si>
    <t>hygienické a čistiace potreby</t>
  </si>
  <si>
    <t>odborná literatúra, noviny, časopisy</t>
  </si>
  <si>
    <t>oprava budov a stavieb</t>
  </si>
  <si>
    <t>príspevok na stravovanie</t>
  </si>
  <si>
    <t>tvorba sociálneho fondu</t>
  </si>
  <si>
    <t>kolkové známky</t>
  </si>
  <si>
    <t>odmeny dôverníkom</t>
  </si>
  <si>
    <t>Celkové výdavky</t>
  </si>
  <si>
    <t>Bežné výdavky</t>
  </si>
  <si>
    <t>Výdavky z finančných operácii</t>
  </si>
  <si>
    <t>Výdavky školským zariadeniam</t>
  </si>
  <si>
    <t>JANUÁR</t>
  </si>
  <si>
    <t>FEBRUÁR</t>
  </si>
  <si>
    <t>MAREC</t>
  </si>
  <si>
    <t>SPOLU I.Q 2012</t>
  </si>
  <si>
    <t>Plnenie rozpočtu podľa jednotlivých mesiacoch</t>
  </si>
  <si>
    <t>pokuty a penále</t>
  </si>
  <si>
    <t>honorár za hudobné diela</t>
  </si>
  <si>
    <t>oprava a údržba softvérov</t>
  </si>
  <si>
    <t>interierové vybavenie</t>
  </si>
  <si>
    <t>oprava zariadení v dome smútku</t>
  </si>
  <si>
    <t>3120012-1</t>
  </si>
  <si>
    <t>3120012-3</t>
  </si>
  <si>
    <t>3120011-4</t>
  </si>
  <si>
    <t>3120011-2</t>
  </si>
  <si>
    <t>331002-1</t>
  </si>
  <si>
    <t>pásky, tonery do počítačov a kopírky</t>
  </si>
  <si>
    <t>reklamné predmety</t>
  </si>
  <si>
    <t>propagácia a reklama, inzerát</t>
  </si>
  <si>
    <t>641001 3</t>
  </si>
  <si>
    <t>641001 1</t>
  </si>
  <si>
    <t>641001 2</t>
  </si>
  <si>
    <t>zber a odvoz kom. odpadu</t>
  </si>
  <si>
    <t>637004-2</t>
  </si>
  <si>
    <t>637004-3</t>
  </si>
  <si>
    <t>likvidácia odpadových vôd</t>
  </si>
  <si>
    <t>prevádzkové stroje a náradia</t>
  </si>
  <si>
    <t>servis, oprava, STK</t>
  </si>
  <si>
    <t>materiál - detské ihriská, lavice</t>
  </si>
  <si>
    <t>čistenie MK (ulíc,chodníkov,parkovísk)</t>
  </si>
  <si>
    <t>prenájom bytu na ul.Hlavnej</t>
  </si>
  <si>
    <t xml:space="preserve">náhrada príjmu - nemoc </t>
  </si>
  <si>
    <t>ÚDRŽBA CINTORÍNOV, PODPORA CIRKVI</t>
  </si>
  <si>
    <t>10.7.0.</t>
  </si>
  <si>
    <t>10.7.0.1</t>
  </si>
  <si>
    <t>10.7.0.4</t>
  </si>
  <si>
    <t>nájom zariadení</t>
  </si>
  <si>
    <t>dohody o vykonaní práce</t>
  </si>
  <si>
    <t>údržba a oprava budov</t>
  </si>
  <si>
    <t>na kultúru - zahraničné MKF</t>
  </si>
  <si>
    <t>miestneho rozhlasu</t>
  </si>
  <si>
    <t>príspevok na výchovu a vzdelávanie  MŠ/vzd.p.</t>
  </si>
  <si>
    <t>náhrada príjmu za nemoc</t>
  </si>
  <si>
    <t>náhrada za nemoc</t>
  </si>
  <si>
    <t>školské potreby - z dotácie UPSVaR</t>
  </si>
  <si>
    <t>nájomné za nebytové priestory OBS</t>
  </si>
  <si>
    <t>vojnové hroby</t>
  </si>
  <si>
    <t>zák. a hav. poistenie</t>
  </si>
  <si>
    <t>poplatky bankové, súdne, exekučné</t>
  </si>
  <si>
    <t>registračný poplatok</t>
  </si>
  <si>
    <t>nemoc</t>
  </si>
  <si>
    <t>prenájom za pôdu ref.cirkvi</t>
  </si>
  <si>
    <t>výdavky na správu školských budov</t>
  </si>
  <si>
    <t>mýto, diaľničné známky</t>
  </si>
  <si>
    <t>náhrada za lekárske prehliadky</t>
  </si>
  <si>
    <t>údržba programov - upgrade</t>
  </si>
  <si>
    <t>stroje a zariadenia</t>
  </si>
  <si>
    <t>prevod tvorby fondu opráv</t>
  </si>
  <si>
    <t>príjem za údržbarské práce</t>
  </si>
  <si>
    <t>príjem z refundácie(refakt.pre MŠ, KCMaP ai.)</t>
  </si>
  <si>
    <t>materiál ku kompostovisku</t>
  </si>
  <si>
    <t>daň za motorové vozidlá</t>
  </si>
  <si>
    <t>odchodné pri prvom skončení PP</t>
  </si>
  <si>
    <t>príjmy</t>
  </si>
  <si>
    <t>výdavky</t>
  </si>
  <si>
    <t>HV</t>
  </si>
  <si>
    <t xml:space="preserve">výpočtová technika </t>
  </si>
  <si>
    <t>transfer obecným CVČ</t>
  </si>
  <si>
    <t>softver</t>
  </si>
  <si>
    <t>pracovné stroje a náradia</t>
  </si>
  <si>
    <t>oprava zariadení</t>
  </si>
  <si>
    <t>na stravné ZŠ</t>
  </si>
  <si>
    <t>331002-2</t>
  </si>
  <si>
    <t xml:space="preserve">na školské potreby ZŠ </t>
  </si>
  <si>
    <t xml:space="preserve">oprava a údržba budovy </t>
  </si>
  <si>
    <t>príjem za dopravné výkony a iné výkony</t>
  </si>
  <si>
    <t>za vypracovanie lekárskeho posudku občanov</t>
  </si>
  <si>
    <t>vypracovanie lekárskych posudkov občanov</t>
  </si>
  <si>
    <t>transfer pre SOŠ KCH</t>
  </si>
  <si>
    <t>Splácanie úrokov v tuzemsku</t>
  </si>
  <si>
    <t>dohohy o vykonaní prác</t>
  </si>
  <si>
    <t>technické zhodnotenie kanalizácie</t>
  </si>
  <si>
    <t>propagácia, reklama</t>
  </si>
  <si>
    <t>prevod fin.prostr. z RF</t>
  </si>
  <si>
    <t>rekonštrukcia strechy ZUŠ</t>
  </si>
  <si>
    <t>oplotenie vstupu do budovy, mobilné domčeky</t>
  </si>
  <si>
    <t>454001-2</t>
  </si>
  <si>
    <t>454002-1</t>
  </si>
  <si>
    <t>454001-1</t>
  </si>
  <si>
    <t>na kultúru  - tuzemské - div.paleta</t>
  </si>
  <si>
    <t>na kultúru  - MKF</t>
  </si>
  <si>
    <t xml:space="preserve">na kultúru zahraničné </t>
  </si>
  <si>
    <t>v tis. eur</t>
  </si>
  <si>
    <t>miestne komunikácie a cestná infraštruktúra</t>
  </si>
  <si>
    <t>prístroje, stroje, náradia</t>
  </si>
  <si>
    <t>01.1.1</t>
  </si>
  <si>
    <t>01.3.3</t>
  </si>
  <si>
    <t>01.6.0</t>
  </si>
  <si>
    <t>01.7.0</t>
  </si>
  <si>
    <t>01.8.0</t>
  </si>
  <si>
    <t>03.1.0</t>
  </si>
  <si>
    <t>04.1.2</t>
  </si>
  <si>
    <t>04.4.3</t>
  </si>
  <si>
    <t>DOPRAVA - cestná doprava</t>
  </si>
  <si>
    <t>SPOLOČNÁ ÚRADOVŇA - výstavba</t>
  </si>
  <si>
    <t>VEREJNÝ PORIADOK - policajné služby MsP</t>
  </si>
  <si>
    <t>MATRIKA - iné všeob.služby</t>
  </si>
  <si>
    <t>VŠEOBECNÉ VEREJNÉ SLUŽBY - voľby</t>
  </si>
  <si>
    <t>TRANSFERY VŠEOBECNEJ POVAHY</t>
  </si>
  <si>
    <t>04.5.1</t>
  </si>
  <si>
    <t>05.2</t>
  </si>
  <si>
    <t>07.2.1</t>
  </si>
  <si>
    <t>06.1.0</t>
  </si>
  <si>
    <t>06.2.0</t>
  </si>
  <si>
    <t>06.4.0</t>
  </si>
  <si>
    <t>06.6.0</t>
  </si>
  <si>
    <t>REKREÁCIA,KULTÚRA A NÁBOŽENSTVO</t>
  </si>
  <si>
    <t>08.1.0</t>
  </si>
  <si>
    <t>08.2.0</t>
  </si>
  <si>
    <t>Kultúrne služby</t>
  </si>
  <si>
    <t>Štat. klasifk.  výdavkov ver. správy COFOG</t>
  </si>
  <si>
    <t>08.4.0</t>
  </si>
  <si>
    <t>10.7.0</t>
  </si>
  <si>
    <t>OPATROVATEĽSTVO - sociálne zabezpečnie</t>
  </si>
  <si>
    <t xml:space="preserve">Staroba </t>
  </si>
  <si>
    <t>Nenormatívne finančné prostriedky</t>
  </si>
  <si>
    <t>náhrada za nemoc, odstupné</t>
  </si>
  <si>
    <t>Súplácanie úrokov v tuzemsku</t>
  </si>
  <si>
    <t>rekonštrukcia verejného  osvetlenia - mesto</t>
  </si>
  <si>
    <t>správne poplatky Spoločný stav. úrad</t>
  </si>
  <si>
    <t>správne poplatky Matrika</t>
  </si>
  <si>
    <t>Príjem od FO na splátku ŠFRB BŠ</t>
  </si>
  <si>
    <t>Príjem od FO na splátku ŠFRB NŠ</t>
  </si>
  <si>
    <t>splátky úveru ŠFRB BŠ</t>
  </si>
  <si>
    <t>splátky úveru ŠFRB NŠ</t>
  </si>
  <si>
    <t>služby spoj.s nájmom-ročné vyúčt.-ost.poplatky</t>
  </si>
  <si>
    <t xml:space="preserve">tlač obecných novín </t>
  </si>
  <si>
    <t>čerpanie KK úveru</t>
  </si>
  <si>
    <t>Mzdy, zák. poistenie, tovary a služby</t>
  </si>
  <si>
    <t>NAKLADANIE S ODPADMI</t>
  </si>
  <si>
    <t>uloženie a likvidácia odpadu VKK</t>
  </si>
  <si>
    <t>05.1.0</t>
  </si>
  <si>
    <t>NAKLADANIE S ODPADOVÝMI VODAMI</t>
  </si>
  <si>
    <t>VŠEOBECNÁ LEKÁRSKA STAROSTLIVOSŤ</t>
  </si>
  <si>
    <t>VŠEOB. LEKÁRSKA STAROSTLIVOSŤ</t>
  </si>
  <si>
    <t>vývoz fekálií</t>
  </si>
  <si>
    <t xml:space="preserve">Múzeum </t>
  </si>
  <si>
    <t>08.2</t>
  </si>
  <si>
    <t>transfery cirkvi</t>
  </si>
  <si>
    <t>FINANČNÉ OPERÁCIE</t>
  </si>
  <si>
    <t>KAPITÁLOVÉ VÝDAVKY</t>
  </si>
  <si>
    <t xml:space="preserve">Školy s právnou subjektivitou </t>
  </si>
  <si>
    <t>ŠKOLY S PRÁVNOU SUBJEKTIVITOU</t>
  </si>
  <si>
    <t>Centrum voľného času</t>
  </si>
  <si>
    <t>Mzdy platy</t>
  </si>
  <si>
    <t>09.5.0.2</t>
  </si>
  <si>
    <t>INTERNÁT A UNIVERZITA</t>
  </si>
  <si>
    <t>Múzeum</t>
  </si>
  <si>
    <t>09</t>
  </si>
  <si>
    <t>transfer na komunitné centrum</t>
  </si>
  <si>
    <t>3120012-6</t>
  </si>
  <si>
    <t>podpora  ÚPSVaR na vytváranie prac. miest</t>
  </si>
  <si>
    <t>dividendy Veolia</t>
  </si>
  <si>
    <t>nájom pozemkov</t>
  </si>
  <si>
    <t>vzdelávacie poukazy pre CVČ</t>
  </si>
  <si>
    <t>cestovné tuzemské</t>
  </si>
  <si>
    <t>3120015-3</t>
  </si>
  <si>
    <t>dotácia na likvidáciu čiernych skládok odpadov</t>
  </si>
  <si>
    <t>Dotácie z ÚPSVaR žiakom v hm.núdzi</t>
  </si>
  <si>
    <t>Rozpočet spolu:</t>
  </si>
  <si>
    <t>ROZPOČET SPOLU</t>
  </si>
  <si>
    <t>projektová dokumentácia-spoluúčasť</t>
  </si>
  <si>
    <t>za predajné automaty</t>
  </si>
  <si>
    <t>nájomné za byty OBS + správa</t>
  </si>
  <si>
    <t>od ÚPSVaR za predchádzajúci rok</t>
  </si>
  <si>
    <t>normatívne finančné prostriedky pre ZŠ</t>
  </si>
  <si>
    <t xml:space="preserve">prísp. na výchovu a vzdel. detí v MŠ </t>
  </si>
  <si>
    <t>štipendium ÚPSV / vzdelávacie poukazy CVČ</t>
  </si>
  <si>
    <t>nenormatívne finančné prostriedky pre ZŠ</t>
  </si>
  <si>
    <t>predaj stavieb, bytov a nepotrebný HIM</t>
  </si>
  <si>
    <t>tlačivá,všeobecný tlačiarenský materiál</t>
  </si>
  <si>
    <t xml:space="preserve">trovy súdneho a exekúčneho konania </t>
  </si>
  <si>
    <t xml:space="preserve">špeciálne služby  </t>
  </si>
  <si>
    <t>DPH z obstarania</t>
  </si>
  <si>
    <t>daň z príjmov PO</t>
  </si>
  <si>
    <t>vratky</t>
  </si>
  <si>
    <t>úrok z omeškania - neuznaný súdny spor</t>
  </si>
  <si>
    <t>620-630</t>
  </si>
  <si>
    <t>výdavky na úhradu poštovných  poplatkov</t>
  </si>
  <si>
    <t>elektrická energia kanalizácia</t>
  </si>
  <si>
    <t>odvádzanie zrážk. a splaškových vôd</t>
  </si>
  <si>
    <t>elektrická energia-kanalizácia BNŠ</t>
  </si>
  <si>
    <t>všeobecný materiál BNŠ</t>
  </si>
  <si>
    <t>prehliadky, revízie, skúšky zariadení</t>
  </si>
  <si>
    <t>náhrada za lekárske posudky</t>
  </si>
  <si>
    <t>čistiace a hygienické potreby</t>
  </si>
  <si>
    <t>transfery na kultúru KCMaP</t>
  </si>
  <si>
    <t>elektrická energia, plyn</t>
  </si>
  <si>
    <t>10.1.2</t>
  </si>
  <si>
    <t>asistent - sociálne znevýhodnené prostredie</t>
  </si>
  <si>
    <t>asistent - zdravotný postih</t>
  </si>
  <si>
    <t>škola v prírode</t>
  </si>
  <si>
    <t>lyžiarsky kurz</t>
  </si>
  <si>
    <t>ŠKD Základná škola Kossutha</t>
  </si>
  <si>
    <t xml:space="preserve">Školské kluby detí pri ZŠ </t>
  </si>
  <si>
    <t>ŠJ Základná škola Kossutha</t>
  </si>
  <si>
    <t>Vzdelávacie poukazy pre CVČ</t>
  </si>
  <si>
    <t>Sponzor pre MsP</t>
  </si>
  <si>
    <t>Dobrovoľné  príspevky  od  darcov a sponzorov</t>
  </si>
  <si>
    <t>Stravné ÚPSV</t>
  </si>
  <si>
    <t>Školské potreby ÚPSV</t>
  </si>
  <si>
    <t>Bežné transféry ÚPSV na akt.činnosť</t>
  </si>
  <si>
    <t>Podpora ÚPSVaR na vytváranie prac. miest</t>
  </si>
  <si>
    <t>Sociálne transféry ÚPSV, osobitný príjemca</t>
  </si>
  <si>
    <t>Transfery na voľby</t>
  </si>
  <si>
    <t>Na kultúru MKF</t>
  </si>
  <si>
    <t>Normatívne finančné prostriedky pre ZŠ</t>
  </si>
  <si>
    <t xml:space="preserve">Nenormatívne finančné prostriedky pre ZŠ </t>
  </si>
  <si>
    <t>Príspevok na vých.a vzdelávanie detí v MŠ</t>
  </si>
  <si>
    <t>Štipendium/vzdelávacie poukazy CVČ</t>
  </si>
  <si>
    <t>Na výkon agendy osob. príjemcu</t>
  </si>
  <si>
    <t>Na matričnú činnosť</t>
  </si>
  <si>
    <t>Register obyvateľov a hlásenie pobytu</t>
  </si>
  <si>
    <t>Vojnové hroby</t>
  </si>
  <si>
    <t>Starostlivosť o životné prostredie</t>
  </si>
  <si>
    <t>Špec.úrad pre miestné komunikácie</t>
  </si>
  <si>
    <t>Dotácia na likvidáciu čiernych skládok odp.</t>
  </si>
  <si>
    <t>Transfer na komunitné centrum</t>
  </si>
  <si>
    <t>Na kultúru - zahraničné MKF</t>
  </si>
  <si>
    <t>Na kultúru - zahraničné</t>
  </si>
  <si>
    <t>Normatívne</t>
  </si>
  <si>
    <t>Nornatívne</t>
  </si>
  <si>
    <t>Základná škola Kossutha</t>
  </si>
  <si>
    <t>Náhrada príjmu za nemoc</t>
  </si>
  <si>
    <t>Nenormatívne</t>
  </si>
  <si>
    <t xml:space="preserve"> Základná škola Kossutha</t>
  </si>
  <si>
    <t>Vzdelávacie poukazy</t>
  </si>
  <si>
    <t>Asistent-zdravotný postih</t>
  </si>
  <si>
    <t>Odchodné</t>
  </si>
  <si>
    <t>Škola v prírode</t>
  </si>
  <si>
    <t>Lyžiarsky kurz</t>
  </si>
  <si>
    <t>Školské kluby detí pri ZŠ</t>
  </si>
  <si>
    <t>Školské jedálne pri ZŠ</t>
  </si>
  <si>
    <t>Základná umelecká škola</t>
  </si>
  <si>
    <t>Materská škola - Óvoda ul. Kossutha</t>
  </si>
  <si>
    <t>Školské potreby MŠ - dotácia ÚPSVaR</t>
  </si>
  <si>
    <t>Príspevok na výchovu a vzdelávanie MŠ</t>
  </si>
  <si>
    <t>Transfery pre Regia TV</t>
  </si>
  <si>
    <t>Finančné  prostriedky na  činnosť KCH Invest</t>
  </si>
  <si>
    <t>Mzdy , platy</t>
  </si>
  <si>
    <t>Transfer cirkvi</t>
  </si>
  <si>
    <t>Výdavky na správu školskych budov</t>
  </si>
  <si>
    <t>Finančná pomoc - sociálna služba-DSS</t>
  </si>
  <si>
    <t>Finančná pomoc - sociálna kuratela</t>
  </si>
  <si>
    <t>Osobitný príjemca sociálnych dávok</t>
  </si>
  <si>
    <t>Splácanie dlhodobých úverov</t>
  </si>
  <si>
    <t>Čerpanie kontokorentného úveru</t>
  </si>
  <si>
    <t>Splátky úveru ŠFRB - byty BŠ</t>
  </si>
  <si>
    <t>Splátky úveru ŠFRB - byty NŠ</t>
  </si>
  <si>
    <t>Asistent-soc. znevýhodnené prostredie</t>
  </si>
  <si>
    <t>prekleňovací úver na verejné osvetlenie</t>
  </si>
  <si>
    <t>odvoz TKO od MsÚ</t>
  </si>
  <si>
    <r>
      <t>tovary a služby+</t>
    </r>
    <r>
      <rPr>
        <b/>
        <sz val="6.5"/>
        <rFont val="Cambria"/>
        <family val="1"/>
        <charset val="238"/>
      </rPr>
      <t>revízie</t>
    </r>
  </si>
  <si>
    <t>Projektové dokumentácie- spoluúčasť</t>
  </si>
  <si>
    <t>Zníženie energet. náročnosti AB</t>
  </si>
  <si>
    <t>Technické zhodnotenie kanalizácie</t>
  </si>
  <si>
    <t>Rekonštrukcia verejného osvetlenia</t>
  </si>
  <si>
    <t>Oplotenie vstupu do budovy, mobilné domčeky</t>
  </si>
  <si>
    <t>Rekonštrukcia strechy ZUŠ</t>
  </si>
  <si>
    <t>09.</t>
  </si>
  <si>
    <t>Príjmy</t>
  </si>
  <si>
    <t>Výdavky</t>
  </si>
  <si>
    <t>Finančná výpomoc</t>
  </si>
  <si>
    <t>príspevok na učebnice</t>
  </si>
  <si>
    <t>Príspevok na učebnice</t>
  </si>
  <si>
    <t>členské príspevky ZNOM, klub aikido</t>
  </si>
  <si>
    <t>09.5.0</t>
  </si>
  <si>
    <t>09.1</t>
  </si>
  <si>
    <t>dotácia na výkon opatrovateľskej služby</t>
  </si>
  <si>
    <t>úroky z omeškania</t>
  </si>
  <si>
    <t>nájomné za skládku odpadu</t>
  </si>
  <si>
    <t>Dotácia na výkon opatrovateľskej služby</t>
  </si>
  <si>
    <t>prevod prostriedkov z predch. rokov-Detské ihrisko</t>
  </si>
  <si>
    <t>prevod prostriedkov z predch.rokov-Účet TKO</t>
  </si>
  <si>
    <t xml:space="preserve">prevod prostriedkov z rezervného fondu  HV </t>
  </si>
  <si>
    <t>Vrátenie finančnej zábezpeky</t>
  </si>
  <si>
    <t>cestovné náhrady iným než vlastným zamest.</t>
  </si>
  <si>
    <t>Komunitné centrum</t>
  </si>
  <si>
    <t>Klasifikácia COFOG</t>
  </si>
  <si>
    <t>stromčeky, náhradná výsadba</t>
  </si>
  <si>
    <t>Výstavba Zberného dvora</t>
  </si>
  <si>
    <t xml:space="preserve">z prenajatých budov a priestorov </t>
  </si>
  <si>
    <t>z prenajatých budov a priestorov MsKS</t>
  </si>
  <si>
    <t>letničky, kvety, kvetináče</t>
  </si>
  <si>
    <t>dotácie pr. osobám - primátor</t>
  </si>
  <si>
    <t>Dotácie pr. osobám-primátor</t>
  </si>
  <si>
    <t>09.8.0</t>
  </si>
  <si>
    <t>Spoločný školský úrad</t>
  </si>
  <si>
    <t>0.9.8.0</t>
  </si>
  <si>
    <t>na spoločný stavebný úrad - ŠR</t>
  </si>
  <si>
    <t>Na spoločný stavebný úrad - ŠR</t>
  </si>
  <si>
    <t>Na spoločný školský úrad - ŠR</t>
  </si>
  <si>
    <t>na spoločný školský úrad-ŠR</t>
  </si>
  <si>
    <t>finančný leasing mot. vozidla MsP</t>
  </si>
  <si>
    <t>Finančný leasing mot. vozidla MsP</t>
  </si>
  <si>
    <t>splácanie úrokov z leasingu</t>
  </si>
  <si>
    <t>modernizácia technického vybavenia ZŠ Kossutha</t>
  </si>
  <si>
    <t>Modernizácia technického vybavenia ZŠ Kossutha</t>
  </si>
  <si>
    <t>transfery zväzom, združeniam  VFSz</t>
  </si>
  <si>
    <t>05.6.0</t>
  </si>
  <si>
    <t>výstavba detského ihriska Crossfit</t>
  </si>
  <si>
    <t>Výstavba detského ihriska crossfit</t>
  </si>
  <si>
    <t>Terénna sociálna práca</t>
  </si>
  <si>
    <t>dotácia va výkon terénnej sociálnej práce</t>
  </si>
  <si>
    <t>Dotácia na výkon terénnej sociálnej práce</t>
  </si>
  <si>
    <t>územný plán mesta</t>
  </si>
  <si>
    <t>Územný plán mesta</t>
  </si>
  <si>
    <t>dotácia na chránenú dielňu</t>
  </si>
  <si>
    <t>dotácia na výmenu okenných konštrukcií v ZŠ Kossutha</t>
  </si>
  <si>
    <t>Dotácia na výmenu okenných konštrukcií v ZŠ Kossutha</t>
  </si>
  <si>
    <t>dobrovoľné  príspevky  od  darcov a sponzorov MKF</t>
  </si>
  <si>
    <t>za užívanie verejného priestranstva vrátane MKF</t>
  </si>
  <si>
    <t>oslavy Mesta KCH - predaj kníh, služieb, kľúčenky</t>
  </si>
  <si>
    <t>poštovné</t>
  </si>
  <si>
    <t>nákup dopravných prostriedkov</t>
  </si>
  <si>
    <t>Nákup dopravných prostriedkov</t>
  </si>
  <si>
    <t>prevod prostriedkov na rek. cesty Fejséš</t>
  </si>
  <si>
    <t>prevod prostriedkov z predch. rokov-fin. zábezpeka OBS</t>
  </si>
  <si>
    <t>prevod prostriedkov z predch. rokov-fin. zábezpeka VO</t>
  </si>
  <si>
    <t>vrátenie finančnej zábezpeky OBS</t>
  </si>
  <si>
    <t>vrátenie finančnej zábezpeky VO</t>
  </si>
  <si>
    <t>register adries</t>
  </si>
  <si>
    <t>Register adries</t>
  </si>
  <si>
    <t>Vrátenie finančnej zábezpeky VO</t>
  </si>
  <si>
    <t>10.9.0</t>
  </si>
  <si>
    <t>Sociálne zabezpečenie inde neklasifikované</t>
  </si>
  <si>
    <t>projekt CODE VDIC</t>
  </si>
  <si>
    <t>Projekt CODE VDIC</t>
  </si>
  <si>
    <t>telekomunikačná technika</t>
  </si>
  <si>
    <t>Miestne občianske poriadkové služby</t>
  </si>
  <si>
    <t>výpočtová technika-Interreg</t>
  </si>
  <si>
    <t>propagácia, reklama-interreg</t>
  </si>
  <si>
    <t>kancelárske potreby-interreg</t>
  </si>
  <si>
    <t>odmeny za ďalšie prace-interreg</t>
  </si>
  <si>
    <t>Vybavenie služobného motorového vozidla</t>
  </si>
  <si>
    <t>05.2.0</t>
  </si>
  <si>
    <t xml:space="preserve">oprava stavby  </t>
  </si>
  <si>
    <t>vybavenie služobného motorového vozidla</t>
  </si>
  <si>
    <t>divadelná paleta</t>
  </si>
  <si>
    <t xml:space="preserve">kultúrne podujatia </t>
  </si>
  <si>
    <t>výd. na kultúrne akcie - správne odd.</t>
  </si>
  <si>
    <t>312012-4</t>
  </si>
  <si>
    <t>312012-5</t>
  </si>
  <si>
    <t>transfer na MOPS</t>
  </si>
  <si>
    <t>Transfer na MOPS</t>
  </si>
  <si>
    <t>Projekt Zvyšovanie kvality vzdelávania v ZŠ</t>
  </si>
  <si>
    <t>nákup klavíra ZUŠ</t>
  </si>
  <si>
    <t>Nákup klavíra ZUŠ</t>
  </si>
  <si>
    <t>finančná zábezpeka-verejné obstrávanie</t>
  </si>
  <si>
    <t>prijaté úvery</t>
  </si>
  <si>
    <t>Všeobecná pracovná oblasť</t>
  </si>
  <si>
    <t>Sociálny podnik- projektová dokumentácia</t>
  </si>
  <si>
    <t>nákup potravín</t>
  </si>
  <si>
    <t>výdavky z vlastných príjmov</t>
  </si>
  <si>
    <t>Nákup potravín</t>
  </si>
  <si>
    <t>prekleňovací úver na rekonštr. amfiteátra</t>
  </si>
  <si>
    <t>sponzor pre TJ Slavoj</t>
  </si>
  <si>
    <t>z prenaj.zariadení a techniky /Veolia/</t>
  </si>
  <si>
    <t>pr. prostr. z predch. rokov-pren. komp. šk.-normatív</t>
  </si>
  <si>
    <t>pr. pr. z predch. rokov-pren. komp. šk.-prísp. na VV MŠ + Vzd.P.</t>
  </si>
  <si>
    <t>Sponzor pre TJ Slavoj</t>
  </si>
  <si>
    <t>špecialne prístroje</t>
  </si>
  <si>
    <t>Špeciálne prístroje</t>
  </si>
  <si>
    <t>tovary a služby +KPSS</t>
  </si>
  <si>
    <t>dotácia na CT prístroj Nemocnica K.Chlmec, n.o.</t>
  </si>
  <si>
    <t>Dotácia na CT prístroj Nemocnica K.Chlmec</t>
  </si>
  <si>
    <t>dotácia na záhradné kompostéry</t>
  </si>
  <si>
    <t>Dotácia na záhradné kompostéry</t>
  </si>
  <si>
    <t>záhradné kompostéry</t>
  </si>
  <si>
    <t>transfer na "Celodennú školu"</t>
  </si>
  <si>
    <t>Transfer na "Celodennú školu"</t>
  </si>
  <si>
    <t>dividendy VVS, Košice</t>
  </si>
  <si>
    <t>vrátka dotácie MK Fejséš</t>
  </si>
  <si>
    <t>Vrátka dotácie MK Fejséš</t>
  </si>
  <si>
    <t>453          99</t>
  </si>
  <si>
    <t>prevod fin.prostr. zo spol.účtu s VEOLIOU</t>
  </si>
  <si>
    <t>Sankcie uložené v daňovom konaní</t>
  </si>
  <si>
    <t>DzN sankcie uložené v daňovom konaní</t>
  </si>
  <si>
    <t>bankový úver poblikácia</t>
  </si>
  <si>
    <t>tlačiarenské služby</t>
  </si>
  <si>
    <t>geometrický plán k vecnému bremenu/kanaliz.</t>
  </si>
  <si>
    <t>štúdie, expertízy, posudky</t>
  </si>
  <si>
    <t>odvody z dohôd</t>
  </si>
  <si>
    <t>bankový úver - výstavba telocvične ZŠ M.Helmecziho</t>
  </si>
  <si>
    <t xml:space="preserve">Odchodné </t>
  </si>
  <si>
    <t>výstavba Zberného dvora</t>
  </si>
  <si>
    <t>sociálny podnik</t>
  </si>
  <si>
    <t>odmeny za VO</t>
  </si>
  <si>
    <t xml:space="preserve">všeobecný materiál </t>
  </si>
  <si>
    <t>dotácia na rekonštrukciu amfiteátra-interreg</t>
  </si>
  <si>
    <t>splácanie úveru na rek. amfiteátra - interreg</t>
  </si>
  <si>
    <t>Splácanie úveru na rek. amfiteátra-interreg</t>
  </si>
  <si>
    <t>Stravovanie</t>
  </si>
  <si>
    <t>Výdavky z vlastných príjmov</t>
  </si>
  <si>
    <t>zbierka umeleckých diel</t>
  </si>
  <si>
    <t>Zbierka umeleckých diel</t>
  </si>
  <si>
    <t>na kultúru  - tuzemské - deň detí</t>
  </si>
  <si>
    <t>Na kultúru - tuzemské -deň detí</t>
  </si>
  <si>
    <t>oprava a údržba miestnosti kamerového systému</t>
  </si>
  <si>
    <t>správny poplatok</t>
  </si>
  <si>
    <t>Správny poplatok</t>
  </si>
  <si>
    <t>vedenie krúžku CVČ</t>
  </si>
  <si>
    <t>vybavenie kuchyne</t>
  </si>
  <si>
    <t>Vybavenie kuchyne</t>
  </si>
  <si>
    <t>Podpora vytvárania prac.miest</t>
  </si>
  <si>
    <t>Podpora vytvárania prac. miest</t>
  </si>
  <si>
    <t>Vlastné príjmy škôl s právnou subjektivitou</t>
  </si>
  <si>
    <t>FP na projekt "Zvyšovanie kvality vzdelávania v ZŠ"</t>
  </si>
  <si>
    <t>poplatky za uloženie odpadu</t>
  </si>
  <si>
    <t>09.1.1.1</t>
  </si>
  <si>
    <t>Materská škola - projekt asistent učiteľa</t>
  </si>
  <si>
    <t>Materská škola-projekt asistent učiteľa</t>
  </si>
  <si>
    <t>dotácia na projekt Asistent učiteľa v MŠ</t>
  </si>
  <si>
    <t>Dotácia na projekt Asistent učiteľa v MŠ</t>
  </si>
  <si>
    <t xml:space="preserve">Materská škola - Óvoda / RO </t>
  </si>
  <si>
    <t>Projekt Erasmus+</t>
  </si>
  <si>
    <t>projekt Erasmus+</t>
  </si>
  <si>
    <t>prevod prostriedkov z predch.roku-kamerový systém</t>
  </si>
  <si>
    <t>rekreačné poukazy</t>
  </si>
  <si>
    <t>Základná  škola  Helmeczyho</t>
  </si>
  <si>
    <t>Nenormatívne  finančné  prostriedky pre ZŠ Helmeczyho</t>
  </si>
  <si>
    <t>ŠKD Základná škola Helmeczyho</t>
  </si>
  <si>
    <t>ŠJ Základná škola Helmeczyho</t>
  </si>
  <si>
    <t>Základná škola Helmeczyho</t>
  </si>
  <si>
    <t>ŠKD Základná škola Helmecziho</t>
  </si>
  <si>
    <t>ŠJ Základná škola Helmecziho</t>
  </si>
  <si>
    <t>ZŠ M. Helmeczyho</t>
  </si>
  <si>
    <t>ZŠ L. Kossutha</t>
  </si>
  <si>
    <t>MŠ L. Kossutha</t>
  </si>
  <si>
    <t>príjmy za stravné, nákup potravín</t>
  </si>
  <si>
    <t>vrátka preplatku za plyn</t>
  </si>
  <si>
    <t xml:space="preserve">transfer ÚPSVaR na vytv. pr. miesto </t>
  </si>
  <si>
    <t xml:space="preserve">transfer ÚPSVaR Cesta na trh práce </t>
  </si>
  <si>
    <t xml:space="preserve">príjem z nadácie TESCO    </t>
  </si>
  <si>
    <t xml:space="preserve">projekt Erasmus+ </t>
  </si>
  <si>
    <t>externé VO</t>
  </si>
  <si>
    <t>Vybavenie kuchyve</t>
  </si>
  <si>
    <t>dotácia na projekt Zvýšenie kvality VVP</t>
  </si>
  <si>
    <t>Dotácia na projekt Zvýšenie kvality VVP</t>
  </si>
  <si>
    <t>Vlastné bežné príjmy škôl s právnou subjektivitou</t>
  </si>
  <si>
    <t>Vlastné kapitálové príjmy škôl s pr. subjektivitou</t>
  </si>
  <si>
    <t>Výdavky škôl s právnou subjektivitou</t>
  </si>
  <si>
    <t>grant na amfiteáter</t>
  </si>
  <si>
    <t>dph z obstarania EÚ</t>
  </si>
  <si>
    <t>Dotácia na chránenú dielňu</t>
  </si>
  <si>
    <t>Grant na amfiteáter</t>
  </si>
  <si>
    <t>výstavba a rekonštrukcia miestnych komunikácií</t>
  </si>
  <si>
    <t>mriežky ku kontajnerom</t>
  </si>
  <si>
    <t>Znižovanie znečisťovania</t>
  </si>
  <si>
    <t>05.3</t>
  </si>
  <si>
    <t>mzdy a platy Code VDIC</t>
  </si>
  <si>
    <t>zákonné poistenie Code VDIC</t>
  </si>
  <si>
    <t>príspevok sociálnym zariadeniam</t>
  </si>
  <si>
    <t>z prenajatých budov a priestorov , zber</t>
  </si>
  <si>
    <t>transfer ÚPSVaR na vytv. pr. miesto ŠJ</t>
  </si>
  <si>
    <t>Nájomné a nájom</t>
  </si>
  <si>
    <t>nájom reklamných plôch</t>
  </si>
  <si>
    <t>Náhrada príjmu</t>
  </si>
  <si>
    <t>prevod prostriedkov z predch.rokov -Code VDIC</t>
  </si>
  <si>
    <t>FP na projekt "Pomáhajúce profesie"</t>
  </si>
  <si>
    <t>prevod prostr. Šk.úradu KE na opravu ELI ZŠ Kossutha</t>
  </si>
  <si>
    <t>ZŠ Kossutha</t>
  </si>
  <si>
    <t>oprava ELI v ZŠ Kossutha</t>
  </si>
  <si>
    <t>ZŠ M.Helmeczyho</t>
  </si>
  <si>
    <t>výmena výplňových konštrukcií ZŠ Helmeczyho</t>
  </si>
  <si>
    <t>dotácia na výmenu okenných konštrukcií v ZŠ M. Helmeczyho</t>
  </si>
  <si>
    <t>Oprava ELI v ZŠ Kossutha</t>
  </si>
  <si>
    <t>Výmena výplňových konštr. ZŠ M. Helmeczyho</t>
  </si>
  <si>
    <t>Na kultúru  - tuzemské-divadelná paleta</t>
  </si>
  <si>
    <t>Dotácia na výmenu okenných konštrukcií v ZŠ M.Helmeczyho</t>
  </si>
  <si>
    <t>pohrebné služby</t>
  </si>
  <si>
    <t>Výstavba a rekonštrukcia miestnych komunikácií</t>
  </si>
  <si>
    <t>vrátka preplatku za teplo</t>
  </si>
  <si>
    <t>CODE VDIC</t>
  </si>
  <si>
    <t>Kapitálové výdavky škôl s pr. subjektivitou</t>
  </si>
  <si>
    <t>Vlastné príjmy z FO škôl s pr. subjektivitou</t>
  </si>
  <si>
    <t>prevod tvorby rezervného fondu</t>
  </si>
  <si>
    <t>vrátené vlastné príjmy škôl (bežné+kapit.)</t>
  </si>
  <si>
    <t>01.3.2</t>
  </si>
  <si>
    <t>Rámcové plánov. a štatistické služby</t>
  </si>
  <si>
    <t>výdavky na sčítanie obyvateľov, domov a bytov</t>
  </si>
  <si>
    <t>transfer na sčítanie obyvateľov, domov a bytov</t>
  </si>
  <si>
    <t xml:space="preserve">Transfer na sčítanie obyvateľov, domov a bytov </t>
  </si>
  <si>
    <t>návratná finančná výpomoc Covid 19</t>
  </si>
  <si>
    <r>
      <t xml:space="preserve">Výdavky na </t>
    </r>
    <r>
      <rPr>
        <sz val="8"/>
        <rFont val="Arial CE"/>
        <charset val="238"/>
      </rPr>
      <t>sčítanie</t>
    </r>
    <r>
      <rPr>
        <sz val="8"/>
        <rFont val="Arial CE"/>
        <family val="2"/>
        <charset val="238"/>
      </rPr>
      <t xml:space="preserve"> obyvateľov, domov a bytov</t>
    </r>
  </si>
  <si>
    <t xml:space="preserve">podpora udržania zamestnanosti v MŠ </t>
  </si>
  <si>
    <t>RÁMCOVÉ PLÁNOV. A ŠTATIST. SLUŽBY</t>
  </si>
  <si>
    <t>07.4.0</t>
  </si>
  <si>
    <t>OCHRANA VEREJNÉHO ZDRAVIA  COVID-19</t>
  </si>
  <si>
    <t>OCHRANA VEREJN. ZDRAVIA COVID-19</t>
  </si>
  <si>
    <t>príjmy za školné</t>
  </si>
  <si>
    <t>príjmy za školné ŠKD</t>
  </si>
  <si>
    <t>projekt Pomáhajúce profesie ZŠ Kossutha</t>
  </si>
  <si>
    <t>rekonštrukcia vnútorného vybavenia MsKS</t>
  </si>
  <si>
    <t>Code Vdic</t>
  </si>
  <si>
    <t>SOCIÁL.ZABEZP. INDE NEKLASIFIKOVANÉ</t>
  </si>
  <si>
    <t>Transfer na CVČ</t>
  </si>
  <si>
    <t>transfer na CVČ</t>
  </si>
  <si>
    <t xml:space="preserve">podpora udržania zamestnanosti v ZUŠ </t>
  </si>
  <si>
    <t>príspevok na digitálne technológie</t>
  </si>
  <si>
    <t>Príspevok na digitálne technológie</t>
  </si>
  <si>
    <t>dopravné Fejséš</t>
  </si>
  <si>
    <t>Dopravné Fejséš</t>
  </si>
  <si>
    <t xml:space="preserve">dotácia na CIVID a rizikové prac.miesto soc.pracovníkov </t>
  </si>
  <si>
    <t>Dotácia na COVID a rizikové prac.miesto soc.prac.</t>
  </si>
  <si>
    <t>príjem z predaja umeleckého diela,maľba</t>
  </si>
  <si>
    <t>Tovary a služby Štadión</t>
  </si>
  <si>
    <t>vodné,stočné</t>
  </si>
  <si>
    <t>rutinná a štandar. údržba</t>
  </si>
  <si>
    <t>služby</t>
  </si>
  <si>
    <t>08.</t>
  </si>
  <si>
    <t>Športová hala Buzánszky Jenő</t>
  </si>
  <si>
    <t>Projekt "Pomáhajúce profesie"</t>
  </si>
  <si>
    <t>RP Múdre hranie</t>
  </si>
  <si>
    <t>RP-Múdre hranie</t>
  </si>
  <si>
    <t xml:space="preserve">rozvojový projekt pre MŠ Múdre hranie </t>
  </si>
  <si>
    <t>Rozvojový projekt pre MŠ Múdre hranie</t>
  </si>
  <si>
    <t>Vlastné kapitálové príjmy škôl s právn.subjektivitou</t>
  </si>
  <si>
    <t>Kapitálové výdavky škôl s právnou subjektivitou</t>
  </si>
  <si>
    <t>dotácia na šport</t>
  </si>
  <si>
    <t>Dotácia na šport</t>
  </si>
  <si>
    <t>prevod prostriedkov z fondu rozvoja bývania</t>
  </si>
  <si>
    <t>riešenie havarijných situácií ZŠ Kossutha</t>
  </si>
  <si>
    <t>Projekt pomáhajúce profesie ZŠ Kossutha</t>
  </si>
  <si>
    <t>Riešenie havarijných situáciíi ZŠ Kossutha</t>
  </si>
  <si>
    <t>Príspevok na špecifiká OOP</t>
  </si>
  <si>
    <t>školné, ŠKD</t>
  </si>
  <si>
    <t>Cvičná škola</t>
  </si>
  <si>
    <t>cvičná škola</t>
  </si>
  <si>
    <t>dohody o vykonaní práce zb. dvor</t>
  </si>
  <si>
    <t>zákonné poistenie + zb. dvor</t>
  </si>
  <si>
    <t>MŠ Reformovanej kresťanskej cirkvi s vjm</t>
  </si>
  <si>
    <t xml:space="preserve">MŠ Reformovanej kresťanskej cirkvi </t>
  </si>
  <si>
    <t>Transfery pre MŠ</t>
  </si>
  <si>
    <t>09.1.1.</t>
  </si>
  <si>
    <t>rekonštrukcia ciest a chodníkov v MRK</t>
  </si>
  <si>
    <t>Rekonštrukcia ciest a chodníkov v MRK</t>
  </si>
  <si>
    <t>Rekonštrukcia schodov pri Coop-Jednota</t>
  </si>
  <si>
    <t>príjem za stravné-réžia</t>
  </si>
  <si>
    <t xml:space="preserve">Rekonštrukcia schodov </t>
  </si>
  <si>
    <t>bežné transfery na MsKS</t>
  </si>
  <si>
    <t>dotácia na ťažobné územie</t>
  </si>
  <si>
    <t>Bežné transfery na MsKS</t>
  </si>
  <si>
    <t>Dotácia na ťažobné územie</t>
  </si>
  <si>
    <t>prevod prostriedkov z predch. rokov-MOPS</t>
  </si>
  <si>
    <t>pr. prostr. z predch. rokov</t>
  </si>
  <si>
    <t>prevod prostriedkov z predchádzajúceho roka</t>
  </si>
  <si>
    <t>príjem za réžiu</t>
  </si>
  <si>
    <t>havarijná situácia-kotly</t>
  </si>
  <si>
    <t>Havarijná situácia-kotly</t>
  </si>
  <si>
    <t>Rekonštrukcia vnútorného vybavenia MsKS</t>
  </si>
  <si>
    <t>bankový úver kombinovaný</t>
  </si>
  <si>
    <t>na ubytovanie Ukrajincov</t>
  </si>
  <si>
    <t>Na ubytovanie Ukrajincov</t>
  </si>
  <si>
    <t>dotácia na nabíjaciu stanicu</t>
  </si>
  <si>
    <t>dotácia KSK na rekonštrukciu chodníkov</t>
  </si>
  <si>
    <t>dotácia na zateplenie a obnovu obal. konštrukcií ZŠ Kossutha</t>
  </si>
  <si>
    <t>sponzorské</t>
  </si>
  <si>
    <t>oprava autobusových zastávok</t>
  </si>
  <si>
    <t>kultúrne podujatia - interreg</t>
  </si>
  <si>
    <t>vojna na Ukrajine</t>
  </si>
  <si>
    <t>zateplenie a obnova ob. konštr. ZŠ Kossutha</t>
  </si>
  <si>
    <t>rozvojový projekt "Letné školy"</t>
  </si>
  <si>
    <t>príspevok na špecifiká</t>
  </si>
  <si>
    <t>Príspevok na špecifiká</t>
  </si>
  <si>
    <t>mimoriadne výsledky žiakov</t>
  </si>
  <si>
    <t>Mimoriadne výsledky žiakov</t>
  </si>
  <si>
    <t>príspevok na edukačné publikácie</t>
  </si>
  <si>
    <t>školský digitálny koordinátor</t>
  </si>
  <si>
    <t>Školský digitálny koordinátor</t>
  </si>
  <si>
    <t>elektrická energia TS</t>
  </si>
  <si>
    <t>plyn, TS</t>
  </si>
  <si>
    <t>Bežný rozpočet</t>
  </si>
  <si>
    <t>BEŽNÝ ROZPOČET</t>
  </si>
  <si>
    <t>Skutočné plnenie 2022</t>
  </si>
  <si>
    <t>vrátka stravného vrátane MŠ</t>
  </si>
  <si>
    <t>projekt Podpora pomáhajúcich profesií ZŠ Kossutha</t>
  </si>
  <si>
    <t>projekt Podpora pomáhajúcich profesií ZŠ Helmeczyho</t>
  </si>
  <si>
    <t>Projekt Podpora pomáhajúcich profesií ZŠ Kossutha</t>
  </si>
  <si>
    <t>Projekt Podpora pomáhajúcich profesií ZŠ Helmeczyho</t>
  </si>
  <si>
    <t>Vrátka stravného vrátane MŠ</t>
  </si>
  <si>
    <t>dotácie na energie</t>
  </si>
  <si>
    <t>dotácia na riešenie migračných výziev</t>
  </si>
  <si>
    <t>príspevok na špecifiká v MŠ</t>
  </si>
  <si>
    <t>dopravné pre MŠ</t>
  </si>
  <si>
    <t>dotácia na plyn od MH SR</t>
  </si>
  <si>
    <t>príspevok na stravu</t>
  </si>
  <si>
    <t>príspevky</t>
  </si>
  <si>
    <t>splácanie preklen.úveru-projekt"Dialóg múzeí"</t>
  </si>
  <si>
    <t>projekt Podpora pomáhakúcich profesií</t>
  </si>
  <si>
    <t>príspevok pre cvičnú školu Univ. Selye</t>
  </si>
  <si>
    <t>projekt Podpora pomáhajúcich profesií</t>
  </si>
  <si>
    <t>príspevok na špecifiká ŠKD pre žiakov so SZP</t>
  </si>
  <si>
    <t>príspevok na špecifiká Profesijný rozvoj</t>
  </si>
  <si>
    <t>príspevok na špecifiká Profesijný rozvoj PZ a OZ</t>
  </si>
  <si>
    <t>PD - Rekonštrukcia oporného múru kostolný rad</t>
  </si>
  <si>
    <t>PD-rekonštrukcia oporného múru Kostolný rad</t>
  </si>
  <si>
    <t>zvyšovanie energ. účinnosti budovy MsÚ</t>
  </si>
  <si>
    <t>Rozv. projekt Letné školy</t>
  </si>
  <si>
    <t>Príspevok na eduk. publikácie</t>
  </si>
  <si>
    <t>Vojna na Ukrajine</t>
  </si>
  <si>
    <t>Projekt Podpora pomáhajúcich profesií</t>
  </si>
  <si>
    <t>Prísp. na cvičnú školu Univ. Selye</t>
  </si>
  <si>
    <t>príspevok na špecifiká  ŠKD pre žiakov zo SZP</t>
  </si>
  <si>
    <t>Príspevok na špecifiká profesijný rozvoj</t>
  </si>
  <si>
    <t>Dpravné</t>
  </si>
  <si>
    <t>Príspevok na špecifiká Profesijný rozvoj PZaOZ</t>
  </si>
  <si>
    <t>projekt Podpora pomáhajúcich profesií MŠ Kossutha</t>
  </si>
  <si>
    <t>Projekt Podpora pomáhajúcich profesií MŠ Kossutha</t>
  </si>
  <si>
    <t xml:space="preserve">projekt Podpora pomáhajúcich profesií </t>
  </si>
  <si>
    <t>Bývanie a občianska vybavenosť</t>
  </si>
  <si>
    <t>rekonštrikcia strechy na bytovom dome č.578</t>
  </si>
  <si>
    <t>Rekonštrukcia strechy na byt.dome č.578</t>
  </si>
  <si>
    <t>Rozpočet na rok 2025</t>
  </si>
  <si>
    <t>Rozpočet na rok 2026</t>
  </si>
  <si>
    <t>Skutočné plnenie 2023</t>
  </si>
  <si>
    <t xml:space="preserve">Očakávaná skutočnosť 2024 </t>
  </si>
  <si>
    <t>Rozpočet na rok 2027</t>
  </si>
  <si>
    <t>Očakávaná skutočnosť 2024</t>
  </si>
  <si>
    <t>transfer na krytie negat. dopadov inflácie</t>
  </si>
  <si>
    <t>Dotácia na energie</t>
  </si>
  <si>
    <t>Transfer na krytie negat. dopadov inflácie</t>
  </si>
  <si>
    <t>Dotácia na riešenie migračných výziev</t>
  </si>
  <si>
    <t>Príspevok na špecifiká MŠ</t>
  </si>
  <si>
    <t>Dopravné pre MŠ</t>
  </si>
  <si>
    <t>príspevok pre cvičnú školu Univ. Selyeho</t>
  </si>
  <si>
    <t>dotácia na projekt podpora pom. Profesií</t>
  </si>
  <si>
    <t>nadácia Rómsky vzdelávací fond</t>
  </si>
  <si>
    <t>príspevok na špecifiká-podpora začlenenia žiakov UA</t>
  </si>
  <si>
    <t>príspevok na špecifiká-digitálna transformácia vzdel.</t>
  </si>
  <si>
    <t>príspevok na špecifiká-digit. transform. vzdel.</t>
  </si>
  <si>
    <t xml:space="preserve">príspevok na špecifiká ŠKD pre žiakov so SZP </t>
  </si>
  <si>
    <t>Príspevok na špecifiká ŠKD pre žiakov zo SZP</t>
  </si>
  <si>
    <t>Príspevok na špecifiká-digitálna transformácia</t>
  </si>
  <si>
    <t>Príspevok na špecifiká-podpora začlenenia UA</t>
  </si>
  <si>
    <t>Príspevok na špecifiká-digit. Transformácia</t>
  </si>
  <si>
    <t>Príspevok na stravu</t>
  </si>
  <si>
    <t>Príspevky</t>
  </si>
  <si>
    <t>normatívne finančné prostriedky pre MŠ</t>
  </si>
  <si>
    <t>Normatívne finančné prostriedky pre MŠ</t>
  </si>
  <si>
    <t>Prenesené kompetencie ZŠ</t>
  </si>
  <si>
    <t>Prenesené kompetencie MŠ</t>
  </si>
  <si>
    <t>Transfer pre ŠJ MŠ</t>
  </si>
  <si>
    <t>dobudovanie ZTI-II.etapa</t>
  </si>
  <si>
    <t>dobudovanie ZTI-II. etapa</t>
  </si>
  <si>
    <t>Dobudovanie ZTI - II.etapa</t>
  </si>
  <si>
    <t>Dobudovanie ZTI - Kapušanská,Hlavná,Hunyadiho</t>
  </si>
  <si>
    <t>dobudovanie ZTI - Kapušanská, Hlavná, Hunyadiho</t>
  </si>
  <si>
    <t>modernizácia ZŠ L.Kossutha v Kr. Chlmci</t>
  </si>
  <si>
    <t>zvyšovanie energetickej účinnosti budovy MsÚ</t>
  </si>
  <si>
    <t>kaštieľ Z. Lórántffy, prestavba a rekonštrukcia</t>
  </si>
  <si>
    <t>kaštieľ Z. Lórántffy-prestavba a rekonštrukcia</t>
  </si>
  <si>
    <t>Kaštieľ Z. Lórántffy-prestavba a rekonštrukcia</t>
  </si>
  <si>
    <t>hidrorisk</t>
  </si>
  <si>
    <t>hydrorisk</t>
  </si>
  <si>
    <t>Hydrorisk</t>
  </si>
  <si>
    <t>dobudovanie ZTI - Kapušanská,Hlavná,Hunyadiho</t>
  </si>
  <si>
    <t>výstavba  Bus-Bus terminálu</t>
  </si>
  <si>
    <t>Výstavba  Bus-Bus terminálu</t>
  </si>
  <si>
    <t>dvere Medzibodrožia (Csonkavár)</t>
  </si>
  <si>
    <t>Dvere Medzibodrožia (Csonkavár)</t>
  </si>
  <si>
    <t>Školská jedáleň pri MŠ</t>
  </si>
  <si>
    <t>príspevok na podporné opatrenia - pedag. asistent</t>
  </si>
  <si>
    <t>Príspevok na podporné opatrenia-pedag. asistent</t>
  </si>
  <si>
    <t>príspevok na podporné opatrenia-pedag. asistent</t>
  </si>
  <si>
    <t>príspevok na podporné opatrenia-školský podporný tím</t>
  </si>
  <si>
    <t>Príspevok na podporné opatrenia-školský podporný tím</t>
  </si>
  <si>
    <t>výstavba BUS-Bus terminálu</t>
  </si>
  <si>
    <t>rekonštrukcia náj. blokov 13,14, L. Kossutha</t>
  </si>
  <si>
    <t>rekonštrukcia náj. bloku 15, L. Kossutha</t>
  </si>
  <si>
    <t>rekonštrukcia náj. bloku č. 15 L. Kossutha</t>
  </si>
  <si>
    <t>rekonštrukcia náj. bloku č. 13,14, L.Kossutha</t>
  </si>
  <si>
    <t>prevod prostriedkov z fondu opráv bytov Adyho</t>
  </si>
  <si>
    <t>výmena kotlov, strechy Adyho</t>
  </si>
  <si>
    <t>Výmena kotlov, strechy Adyho</t>
  </si>
  <si>
    <t>rek. oporn. múru-starý cintorín/virtuálny cintorín</t>
  </si>
  <si>
    <t>Rek. oporn. múru-starý cintorín/virtuálny cintorín</t>
  </si>
  <si>
    <t>dotácia na mimoriadne odmeny</t>
  </si>
  <si>
    <t>Dotácia na mimoriadne odmeny</t>
  </si>
  <si>
    <t>Rekonštrukcia náj. bloku 15, L.Kossutha</t>
  </si>
  <si>
    <t>Rekonštrukcia náj. bloku 13,14, L.Kossutha</t>
  </si>
  <si>
    <t>Modernizácia ZŠ L. Kossutha v Kr. Chlmci</t>
  </si>
  <si>
    <t>zníženie energ. náročnosti ZŠ s VJM HMA</t>
  </si>
  <si>
    <t>Rozpočet schválený dňa 11.12.2024 uznesením MsZ č. 276/2024.</t>
  </si>
  <si>
    <t>zníženie energetickej náročnosti ZŠ Helmeczyho</t>
  </si>
  <si>
    <t>príjem z dlhových cenných papierov</t>
  </si>
  <si>
    <t>Úprava</t>
  </si>
  <si>
    <t>ostatné príjmy (zmeny ÚPD)</t>
  </si>
  <si>
    <t>kamerový systém</t>
  </si>
  <si>
    <t>PD dopravného značenia</t>
  </si>
  <si>
    <t>Kamerový systém</t>
  </si>
  <si>
    <t>stavba altánku Naša záhrada</t>
  </si>
  <si>
    <t>Stavba altánku-Naša záhrada</t>
  </si>
  <si>
    <t>NP Finančné stimuly pre zamestnanosť z ÚPSVaR</t>
  </si>
  <si>
    <t>NP Finančné stimuly pre zamestnanosť</t>
  </si>
  <si>
    <t>PO-sociálne znevýhodnené prostredie</t>
  </si>
  <si>
    <t>NP-finančné stiumuly pre zamestananosť</t>
  </si>
  <si>
    <t>Výdavky zo sponzorského</t>
  </si>
  <si>
    <t>Grant Nadácie SPP</t>
  </si>
  <si>
    <t>príspevok na PO-sociálne znevýhodnené prostredie</t>
  </si>
  <si>
    <t>Príspevok na PO- sociálne znevýhodnené prostredie</t>
  </si>
  <si>
    <t>príspevok na súčasti VVP</t>
  </si>
  <si>
    <t>Príspevok na súčasti VVP</t>
  </si>
  <si>
    <t>príspevok na PO sociálne znevýhodnené prostredie</t>
  </si>
  <si>
    <t>Príspevok na PO sociálne znevýhodnené prostredie</t>
  </si>
  <si>
    <t>vrátka preplatku za plyn a elektriku, energie</t>
  </si>
  <si>
    <t>vrátka preplatku za plyn, energie</t>
  </si>
  <si>
    <t>I. úprava rozpočtu schválená dňa 10.9.2025 uznesením MsZ č. 366/2025.</t>
  </si>
  <si>
    <t>rekonštrukcia parkovísk</t>
  </si>
  <si>
    <t>Rekonštrukcia parkovísk</t>
  </si>
  <si>
    <t>Rekonštrukcia športového areálu PD</t>
  </si>
  <si>
    <t>rekonštrukcia športového areálu PD</t>
  </si>
  <si>
    <t>rekonštrukcia spevnených plôch ZŠ L.Kossutha</t>
  </si>
  <si>
    <t>Rekonštrukcia spevnených plôch ZŠ L.Kossutha</t>
  </si>
  <si>
    <t>defibrilátor</t>
  </si>
  <si>
    <t>Defiblirátor</t>
  </si>
  <si>
    <t>LORA</t>
  </si>
  <si>
    <t>Návrh na II. úpravu</t>
  </si>
  <si>
    <t>elektronický zabezpečovací systém/traktorová kosačka</t>
  </si>
  <si>
    <t xml:space="preserve">príspevok na špecifiká </t>
  </si>
  <si>
    <t>Mriežky ku kontajnerom</t>
  </si>
  <si>
    <t>Elektronický zabezpečovací systém/kosačka</t>
  </si>
  <si>
    <t>PRÍLOHA K II. ÚPRAVE ROZPOČTU  MESTA  KRÁĽOVSKÝ  CHLMEC NA ROK 2025</t>
  </si>
  <si>
    <t>II. ÚPRAVU ROZPOČTU  MESTA  KRÁĽOVSKÝ CHLMEC  NA ROK 2025</t>
  </si>
  <si>
    <t>II. úprava rozpočtu schválená dňa 10.12.2025 uznesením MsZ č. 410/2025.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</si>
</sst>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12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b/>
      <sz val="8"/>
      <color indexed="9"/>
      <name val="Arial CE"/>
      <family val="2"/>
      <charset val="238"/>
    </font>
    <font>
      <b/>
      <sz val="8"/>
      <color indexed="9"/>
      <name val="Arial CE"/>
      <family val="2"/>
      <charset val="238"/>
    </font>
    <font>
      <b/>
      <sz val="12"/>
      <color indexed="9"/>
      <name val="Arial CE"/>
      <family val="2"/>
      <charset val="238"/>
    </font>
    <font>
      <sz val="12"/>
      <color indexed="9"/>
      <name val="Arial CE"/>
      <family val="2"/>
      <charset val="238"/>
    </font>
    <font>
      <b/>
      <sz val="12"/>
      <color indexed="9"/>
      <name val="Arial CE"/>
      <family val="2"/>
      <charset val="238"/>
    </font>
    <font>
      <b/>
      <sz val="10"/>
      <color indexed="9"/>
      <name val="Arial CE"/>
      <family val="2"/>
      <charset val="238"/>
    </font>
    <font>
      <sz val="8"/>
      <color indexed="8"/>
      <name val="Arial CE"/>
      <family val="2"/>
      <charset val="238"/>
    </font>
    <font>
      <b/>
      <sz val="8"/>
      <color indexed="8"/>
      <name val="Arial CE"/>
      <family val="2"/>
      <charset val="238"/>
    </font>
    <font>
      <b/>
      <sz val="8"/>
      <color indexed="8"/>
      <name val="Arial CE"/>
      <family val="2"/>
      <charset val="238"/>
    </font>
    <font>
      <b/>
      <sz val="8"/>
      <color indexed="42"/>
      <name val="Arial CE"/>
      <family val="2"/>
      <charset val="238"/>
    </font>
    <font>
      <sz val="7"/>
      <name val="Arial CE"/>
      <family val="2"/>
      <charset val="238"/>
    </font>
    <font>
      <b/>
      <sz val="6"/>
      <color indexed="9"/>
      <name val="Arial CE"/>
      <family val="2"/>
      <charset val="238"/>
    </font>
    <font>
      <b/>
      <sz val="7"/>
      <color indexed="9"/>
      <name val="Arial CE"/>
      <family val="2"/>
      <charset val="238"/>
    </font>
    <font>
      <b/>
      <sz val="7"/>
      <color indexed="9"/>
      <name val="Calibri"/>
      <family val="2"/>
      <charset val="238"/>
    </font>
    <font>
      <sz val="7"/>
      <color indexed="8"/>
      <name val="Arial CE"/>
      <family val="2"/>
      <charset val="238"/>
    </font>
    <font>
      <b/>
      <sz val="7"/>
      <color indexed="8"/>
      <name val="Arial CE"/>
      <family val="2"/>
      <charset val="238"/>
    </font>
    <font>
      <b/>
      <sz val="7"/>
      <name val="Arial CE"/>
      <family val="2"/>
      <charset val="238"/>
    </font>
    <font>
      <b/>
      <sz val="7"/>
      <color indexed="8"/>
      <name val="Arial CE"/>
      <family val="2"/>
      <charset val="238"/>
    </font>
    <font>
      <sz val="7"/>
      <color indexed="8"/>
      <name val="Arial CE"/>
      <family val="2"/>
      <charset val="238"/>
    </font>
    <font>
      <sz val="7"/>
      <color indexed="9"/>
      <name val="Arial CE"/>
      <family val="2"/>
      <charset val="238"/>
    </font>
    <font>
      <b/>
      <sz val="7"/>
      <color indexed="9"/>
      <name val="Arial CE"/>
      <family val="2"/>
      <charset val="238"/>
    </font>
    <font>
      <sz val="7"/>
      <name val="Arial CE"/>
      <family val="2"/>
      <charset val="238"/>
    </font>
    <font>
      <sz val="7"/>
      <name val="Arial"/>
      <family val="2"/>
      <charset val="238"/>
    </font>
    <font>
      <b/>
      <sz val="7"/>
      <name val="Arial CE"/>
      <family val="2"/>
      <charset val="238"/>
    </font>
    <font>
      <sz val="6"/>
      <name val="Arial CE"/>
      <family val="2"/>
      <charset val="238"/>
    </font>
    <font>
      <sz val="8"/>
      <color indexed="9"/>
      <name val="Arial CE"/>
      <charset val="238"/>
    </font>
    <font>
      <sz val="8"/>
      <color indexed="8"/>
      <name val="Arial CE"/>
      <charset val="238"/>
    </font>
    <font>
      <sz val="7"/>
      <color indexed="8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7"/>
      <name val="Arial CE"/>
      <charset val="238"/>
    </font>
    <font>
      <b/>
      <sz val="7"/>
      <name val="Arial CE"/>
      <charset val="238"/>
    </font>
    <font>
      <sz val="7"/>
      <color theme="1"/>
      <name val="Arial CE"/>
      <family val="2"/>
      <charset val="238"/>
    </font>
    <font>
      <b/>
      <sz val="8"/>
      <color theme="0"/>
      <name val="Arial CE"/>
      <family val="2"/>
      <charset val="238"/>
    </font>
    <font>
      <b/>
      <sz val="7"/>
      <color theme="0"/>
      <name val="Arial CE"/>
      <family val="2"/>
      <charset val="238"/>
    </font>
    <font>
      <sz val="7"/>
      <color theme="0"/>
      <name val="Arial CE"/>
      <family val="2"/>
      <charset val="238"/>
    </font>
    <font>
      <sz val="7"/>
      <color rgb="FFFF0000"/>
      <name val="Arial CE"/>
      <family val="2"/>
      <charset val="238"/>
    </font>
    <font>
      <b/>
      <sz val="8"/>
      <color rgb="FFFF0000"/>
      <name val="Arial CE"/>
      <family val="2"/>
      <charset val="238"/>
    </font>
    <font>
      <b/>
      <sz val="7"/>
      <color rgb="FFFF0000"/>
      <name val="Arial CE"/>
      <family val="2"/>
      <charset val="238"/>
    </font>
    <font>
      <b/>
      <sz val="7"/>
      <color indexed="8"/>
      <name val="Arial CE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sz val="7"/>
      <color theme="1"/>
      <name val="Arial CE"/>
      <charset val="238"/>
    </font>
    <font>
      <b/>
      <sz val="8"/>
      <color indexed="8"/>
      <name val="Arial CE"/>
      <charset val="238"/>
    </font>
    <font>
      <b/>
      <sz val="8"/>
      <color theme="0"/>
      <name val="Arial CE"/>
      <charset val="238"/>
    </font>
    <font>
      <sz val="10"/>
      <color theme="0"/>
      <name val="Arial CE"/>
      <family val="2"/>
      <charset val="238"/>
    </font>
    <font>
      <b/>
      <u/>
      <sz val="8"/>
      <name val="Arial CE"/>
      <family val="2"/>
      <charset val="238"/>
    </font>
    <font>
      <b/>
      <sz val="8"/>
      <name val="Cambria"/>
      <family val="1"/>
      <charset val="238"/>
    </font>
    <font>
      <b/>
      <sz val="10"/>
      <name val="Cambria"/>
      <family val="1"/>
      <charset val="238"/>
    </font>
    <font>
      <sz val="8"/>
      <name val="Cambria"/>
      <family val="1"/>
      <charset val="238"/>
    </font>
    <font>
      <sz val="10"/>
      <name val="Cambria"/>
      <family val="1"/>
      <charset val="238"/>
    </font>
    <font>
      <sz val="6.5"/>
      <name val="Cambria"/>
      <family val="1"/>
      <charset val="238"/>
    </font>
    <font>
      <b/>
      <sz val="7"/>
      <name val="Cambria"/>
      <family val="1"/>
      <charset val="238"/>
    </font>
    <font>
      <b/>
      <sz val="12"/>
      <name val="Cambria"/>
      <family val="1"/>
      <charset val="238"/>
    </font>
    <font>
      <b/>
      <sz val="6.5"/>
      <name val="Cambria"/>
      <family val="1"/>
      <charset val="238"/>
    </font>
    <font>
      <b/>
      <sz val="6"/>
      <name val="Cambria"/>
      <family val="1"/>
      <charset val="238"/>
    </font>
    <font>
      <sz val="7"/>
      <name val="Cambria"/>
      <family val="1"/>
      <charset val="238"/>
    </font>
    <font>
      <sz val="9"/>
      <name val="Cambria"/>
      <family val="1"/>
      <charset val="238"/>
    </font>
    <font>
      <b/>
      <sz val="6.3"/>
      <name val="Cambria"/>
      <family val="1"/>
      <charset val="238"/>
    </font>
    <font>
      <sz val="8"/>
      <color theme="0"/>
      <name val="Arial CE"/>
      <family val="2"/>
      <charset val="238"/>
    </font>
    <font>
      <b/>
      <sz val="8"/>
      <color rgb="FF00B050"/>
      <name val="Cambria"/>
      <family val="1"/>
      <charset val="238"/>
    </font>
    <font>
      <sz val="8"/>
      <color rgb="FF00B050"/>
      <name val="Cambria"/>
      <family val="1"/>
      <charset val="238"/>
    </font>
    <font>
      <sz val="10"/>
      <color rgb="FF00B050"/>
      <name val="Cambria"/>
      <family val="1"/>
      <charset val="238"/>
    </font>
    <font>
      <b/>
      <sz val="10"/>
      <color rgb="FF00B050"/>
      <name val="Cambria"/>
      <family val="1"/>
      <charset val="238"/>
    </font>
    <font>
      <sz val="12"/>
      <color rgb="FF00B050"/>
      <name val="Cambria"/>
      <family val="1"/>
      <charset val="238"/>
    </font>
    <font>
      <sz val="8"/>
      <color rgb="FF00B050"/>
      <name val="Cambria"/>
      <family val="1"/>
      <charset val="238"/>
      <scheme val="major"/>
    </font>
    <font>
      <sz val="10"/>
      <color rgb="FF00B050"/>
      <name val="Cambria"/>
      <family val="1"/>
      <charset val="238"/>
      <scheme val="major"/>
    </font>
    <font>
      <sz val="12"/>
      <name val="Cambria"/>
      <family val="1"/>
      <charset val="238"/>
    </font>
    <font>
      <sz val="7"/>
      <name val="Cambria"/>
      <family val="1"/>
      <charset val="238"/>
      <scheme val="major"/>
    </font>
    <font>
      <b/>
      <sz val="5"/>
      <name val="Cambria"/>
      <family val="1"/>
      <charset val="238"/>
    </font>
    <font>
      <b/>
      <sz val="8"/>
      <name val="Cambria"/>
      <family val="1"/>
      <charset val="238"/>
      <scheme val="major"/>
    </font>
    <font>
      <sz val="8"/>
      <name val="Cambria"/>
      <family val="1"/>
      <charset val="238"/>
      <scheme val="major"/>
    </font>
    <font>
      <sz val="6.5"/>
      <name val="Cambria"/>
      <family val="1"/>
      <charset val="238"/>
      <scheme val="major"/>
    </font>
    <font>
      <sz val="10"/>
      <color rgb="FFFF0000"/>
      <name val="Cambria"/>
      <family val="1"/>
      <charset val="238"/>
    </font>
    <font>
      <sz val="8"/>
      <color rgb="FFFF0000"/>
      <name val="Cambria"/>
      <family val="1"/>
      <charset val="238"/>
    </font>
    <font>
      <b/>
      <sz val="8"/>
      <color indexed="9"/>
      <name val="Arial CE"/>
      <charset val="238"/>
    </font>
    <font>
      <b/>
      <sz val="10"/>
      <color rgb="FFFF0000"/>
      <name val="Cambria"/>
      <family val="1"/>
      <charset val="238"/>
    </font>
    <font>
      <sz val="10"/>
      <color rgb="FF0070C0"/>
      <name val="Cambria"/>
      <family val="1"/>
      <charset val="238"/>
    </font>
    <font>
      <sz val="10"/>
      <name val="Arial"/>
      <family val="2"/>
      <charset val="238"/>
    </font>
    <font>
      <sz val="8"/>
      <color theme="1"/>
      <name val="Cambria"/>
      <family val="1"/>
      <charset val="238"/>
    </font>
    <font>
      <sz val="7"/>
      <color theme="1"/>
      <name val="Cambria"/>
      <family val="1"/>
      <charset val="238"/>
    </font>
    <font>
      <b/>
      <sz val="8"/>
      <color rgb="FFFF0000"/>
      <name val="Arial CE"/>
      <charset val="238"/>
    </font>
    <font>
      <sz val="10"/>
      <name val="Cambria"/>
      <family val="1"/>
      <charset val="238"/>
      <scheme val="major"/>
    </font>
    <font>
      <sz val="10"/>
      <color rgb="FFFF0000"/>
      <name val="Arial CE"/>
      <charset val="238"/>
    </font>
    <font>
      <b/>
      <sz val="8"/>
      <color rgb="FFFF0000"/>
      <name val="Cambria"/>
      <family val="1"/>
      <charset val="238"/>
    </font>
    <font>
      <sz val="10"/>
      <color rgb="FFFF0000"/>
      <name val="Arial"/>
      <family val="2"/>
      <charset val="238"/>
    </font>
    <font>
      <b/>
      <sz val="8"/>
      <color theme="1"/>
      <name val="Arial CE"/>
      <family val="2"/>
      <charset val="238"/>
    </font>
    <font>
      <b/>
      <sz val="8"/>
      <color theme="1"/>
      <name val="Arial CE"/>
      <charset val="238"/>
    </font>
    <font>
      <b/>
      <sz val="8"/>
      <color theme="1"/>
      <name val="Cambria"/>
      <family val="1"/>
      <charset val="238"/>
    </font>
    <font>
      <sz val="6.5"/>
      <color theme="1"/>
      <name val="Cambria"/>
      <family val="1"/>
      <charset val="238"/>
    </font>
    <font>
      <sz val="10"/>
      <color theme="1"/>
      <name val="Arial CE"/>
      <charset val="238"/>
    </font>
    <font>
      <sz val="10"/>
      <color theme="1"/>
      <name val="Cambria"/>
      <family val="1"/>
      <charset val="238"/>
    </font>
    <font>
      <b/>
      <sz val="12"/>
      <color rgb="FF00B050"/>
      <name val="Cambria"/>
      <family val="1"/>
      <charset val="238"/>
    </font>
    <font>
      <b/>
      <sz val="10"/>
      <color rgb="FFFF0000"/>
      <name val="Arial CE"/>
      <charset val="238"/>
    </font>
    <font>
      <b/>
      <sz val="7.5"/>
      <name val="Cambria"/>
      <family val="1"/>
      <charset val="238"/>
    </font>
    <font>
      <sz val="12"/>
      <color rgb="FFFF0000"/>
      <name val="Calibri"/>
      <family val="2"/>
      <charset val="238"/>
      <scheme val="minor"/>
    </font>
    <font>
      <sz val="6.5"/>
      <color rgb="FF00B050"/>
      <name val="Cambria"/>
      <family val="1"/>
      <charset val="238"/>
    </font>
    <font>
      <sz val="6.5"/>
      <color rgb="FFFF0000"/>
      <name val="Arial CE"/>
      <charset val="238"/>
    </font>
    <font>
      <b/>
      <sz val="8"/>
      <color theme="9" tint="-0.249977111117893"/>
      <name val="Arial CE"/>
      <family val="2"/>
      <charset val="238"/>
    </font>
    <font>
      <sz val="8"/>
      <color theme="9" tint="-0.249977111117893"/>
      <name val="Arial CE"/>
      <family val="2"/>
      <charset val="238"/>
    </font>
    <font>
      <sz val="10"/>
      <color rgb="FF00B050"/>
      <name val="Arial CE"/>
      <charset val="238"/>
    </font>
    <font>
      <b/>
      <sz val="7"/>
      <color theme="1"/>
      <name val="Cambria"/>
      <family val="1"/>
      <charset val="238"/>
    </font>
    <font>
      <sz val="6.5"/>
      <color theme="1"/>
      <name val="Cambria"/>
      <family val="1"/>
      <charset val="238"/>
      <scheme val="major"/>
    </font>
    <font>
      <sz val="7"/>
      <color rgb="FFFF0000"/>
      <name val="Cambria"/>
      <family val="1"/>
      <charset val="238"/>
    </font>
    <font>
      <sz val="7"/>
      <color rgb="FFFF0000"/>
      <name val="Cambria"/>
      <family val="1"/>
      <charset val="238"/>
      <scheme val="major"/>
    </font>
    <font>
      <sz val="6.5"/>
      <color rgb="FFFF0000"/>
      <name val="Cambria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863D"/>
        <bgColor indexed="64"/>
      </patternFill>
    </fill>
    <fill>
      <patternFill patternType="solid">
        <fgColor theme="0" tint="-0.499984740745262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4">
    <xf numFmtId="0" fontId="0" fillId="0" borderId="0" xfId="0"/>
    <xf numFmtId="0" fontId="2" fillId="0" borderId="0" xfId="0" applyFont="1"/>
    <xf numFmtId="0" fontId="4" fillId="0" borderId="0" xfId="0" applyFont="1"/>
    <xf numFmtId="0" fontId="2" fillId="2" borderId="0" xfId="0" applyFont="1" applyFill="1"/>
    <xf numFmtId="3" fontId="4" fillId="0" borderId="0" xfId="0" applyNumberFormat="1" applyFont="1"/>
    <xf numFmtId="0" fontId="4" fillId="3" borderId="1" xfId="0" applyFont="1" applyFill="1" applyBorder="1"/>
    <xf numFmtId="0" fontId="4" fillId="4" borderId="0" xfId="0" applyFont="1" applyFill="1"/>
    <xf numFmtId="0" fontId="2" fillId="4" borderId="0" xfId="0" applyFont="1" applyFill="1"/>
    <xf numFmtId="0" fontId="7" fillId="5" borderId="0" xfId="0" applyFont="1" applyFill="1"/>
    <xf numFmtId="0" fontId="2" fillId="6" borderId="0" xfId="0" applyFont="1" applyFill="1"/>
    <xf numFmtId="0" fontId="4" fillId="6" borderId="0" xfId="0" applyFont="1" applyFill="1"/>
    <xf numFmtId="0" fontId="6" fillId="5" borderId="0" xfId="0" applyFont="1" applyFill="1"/>
    <xf numFmtId="0" fontId="9" fillId="5" borderId="0" xfId="0" applyFont="1" applyFill="1"/>
    <xf numFmtId="0" fontId="7" fillId="7" borderId="0" xfId="0" applyFont="1" applyFill="1"/>
    <xf numFmtId="0" fontId="7" fillId="7" borderId="0" xfId="0" applyFont="1" applyFill="1" applyBorder="1"/>
    <xf numFmtId="0" fontId="4" fillId="3" borderId="3" xfId="0" applyFont="1" applyFill="1" applyBorder="1"/>
    <xf numFmtId="0" fontId="4" fillId="3" borderId="0" xfId="0" applyFont="1" applyFill="1" applyBorder="1"/>
    <xf numFmtId="0" fontId="7" fillId="8" borderId="2" xfId="0" applyFont="1" applyFill="1" applyBorder="1"/>
    <xf numFmtId="0" fontId="4" fillId="3" borderId="0" xfId="0" applyFont="1" applyFill="1"/>
    <xf numFmtId="0" fontId="2" fillId="3" borderId="0" xfId="0" applyFont="1" applyFill="1"/>
    <xf numFmtId="0" fontId="1" fillId="3" borderId="0" xfId="0" applyFont="1" applyFill="1"/>
    <xf numFmtId="0" fontId="1" fillId="3" borderId="0" xfId="0" applyFont="1" applyFill="1" applyBorder="1"/>
    <xf numFmtId="0" fontId="7" fillId="7" borderId="7" xfId="0" applyFont="1" applyFill="1" applyBorder="1"/>
    <xf numFmtId="0" fontId="2" fillId="4" borderId="7" xfId="0" applyFont="1" applyFill="1" applyBorder="1"/>
    <xf numFmtId="0" fontId="4" fillId="4" borderId="7" xfId="0" applyFont="1" applyFill="1" applyBorder="1"/>
    <xf numFmtId="165" fontId="7" fillId="7" borderId="7" xfId="0" applyNumberFormat="1" applyFont="1" applyFill="1" applyBorder="1"/>
    <xf numFmtId="0" fontId="15" fillId="4" borderId="7" xfId="0" applyFont="1" applyFill="1" applyBorder="1"/>
    <xf numFmtId="0" fontId="8" fillId="7" borderId="10" xfId="0" applyFont="1" applyFill="1" applyBorder="1"/>
    <xf numFmtId="0" fontId="11" fillId="7" borderId="10" xfId="0" applyFont="1" applyFill="1" applyBorder="1" applyAlignment="1"/>
    <xf numFmtId="164" fontId="4" fillId="3" borderId="7" xfId="0" applyNumberFormat="1" applyFont="1" applyFill="1" applyBorder="1"/>
    <xf numFmtId="0" fontId="2" fillId="0" borderId="7" xfId="0" applyFont="1" applyBorder="1"/>
    <xf numFmtId="0" fontId="4" fillId="0" borderId="7" xfId="0" applyFont="1" applyBorder="1"/>
    <xf numFmtId="0" fontId="10" fillId="5" borderId="7" xfId="0" applyFont="1" applyFill="1" applyBorder="1"/>
    <xf numFmtId="0" fontId="9" fillId="5" borderId="7" xfId="0" applyFont="1" applyFill="1" applyBorder="1"/>
    <xf numFmtId="0" fontId="7" fillId="5" borderId="7" xfId="0" applyFont="1" applyFill="1" applyBorder="1"/>
    <xf numFmtId="165" fontId="7" fillId="5" borderId="7" xfId="0" applyNumberFormat="1" applyFont="1" applyFill="1" applyBorder="1"/>
    <xf numFmtId="0" fontId="2" fillId="6" borderId="7" xfId="0" applyFont="1" applyFill="1" applyBorder="1"/>
    <xf numFmtId="0" fontId="4" fillId="6" borderId="7" xfId="0" applyFont="1" applyFill="1" applyBorder="1"/>
    <xf numFmtId="165" fontId="12" fillId="3" borderId="7" xfId="0" applyNumberFormat="1" applyFont="1" applyFill="1" applyBorder="1"/>
    <xf numFmtId="0" fontId="6" fillId="5" borderId="7" xfId="0" applyFont="1" applyFill="1" applyBorder="1"/>
    <xf numFmtId="165" fontId="6" fillId="5" borderId="7" xfId="0" applyNumberFormat="1" applyFont="1" applyFill="1" applyBorder="1"/>
    <xf numFmtId="0" fontId="5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7" xfId="0" applyFont="1" applyFill="1" applyBorder="1" applyAlignment="1">
      <alignment horizontal="left"/>
    </xf>
    <xf numFmtId="0" fontId="4" fillId="6" borderId="7" xfId="0" applyFont="1" applyFill="1" applyBorder="1" applyAlignment="1">
      <alignment horizontal="center"/>
    </xf>
    <xf numFmtId="49" fontId="2" fillId="6" borderId="7" xfId="0" applyNumberFormat="1" applyFont="1" applyFill="1" applyBorder="1"/>
    <xf numFmtId="0" fontId="7" fillId="8" borderId="7" xfId="0" applyFont="1" applyFill="1" applyBorder="1"/>
    <xf numFmtId="164" fontId="7" fillId="8" borderId="7" xfId="0" applyNumberFormat="1" applyFont="1" applyFill="1" applyBorder="1"/>
    <xf numFmtId="0" fontId="2" fillId="3" borderId="7" xfId="0" applyFont="1" applyFill="1" applyBorder="1"/>
    <xf numFmtId="0" fontId="4" fillId="3" borderId="7" xfId="0" applyFont="1" applyFill="1" applyBorder="1"/>
    <xf numFmtId="165" fontId="4" fillId="3" borderId="7" xfId="0" applyNumberFormat="1" applyFont="1" applyFill="1" applyBorder="1"/>
    <xf numFmtId="3" fontId="2" fillId="3" borderId="7" xfId="0" applyNumberFormat="1" applyFont="1" applyFill="1" applyBorder="1"/>
    <xf numFmtId="3" fontId="4" fillId="3" borderId="7" xfId="0" applyNumberFormat="1" applyFont="1" applyFill="1" applyBorder="1"/>
    <xf numFmtId="0" fontId="1" fillId="0" borderId="0" xfId="0" applyFont="1"/>
    <xf numFmtId="0" fontId="34" fillId="3" borderId="0" xfId="0" applyFont="1" applyFill="1" applyAlignment="1">
      <alignment horizontal="right"/>
    </xf>
    <xf numFmtId="0" fontId="19" fillId="7" borderId="7" xfId="0" applyFont="1" applyFill="1" applyBorder="1" applyAlignment="1">
      <alignment horizontal="center"/>
    </xf>
    <xf numFmtId="3" fontId="19" fillId="7" borderId="7" xfId="0" applyNumberFormat="1" applyFont="1" applyFill="1" applyBorder="1" applyAlignment="1">
      <alignment horizontal="center"/>
    </xf>
    <xf numFmtId="165" fontId="17" fillId="7" borderId="7" xfId="0" applyNumberFormat="1" applyFont="1" applyFill="1" applyBorder="1"/>
    <xf numFmtId="165" fontId="20" fillId="9" borderId="7" xfId="0" applyNumberFormat="1" applyFont="1" applyFill="1" applyBorder="1"/>
    <xf numFmtId="3" fontId="20" fillId="4" borderId="7" xfId="0" applyNumberFormat="1" applyFont="1" applyFill="1" applyBorder="1"/>
    <xf numFmtId="165" fontId="21" fillId="9" borderId="7" xfId="0" applyNumberFormat="1" applyFont="1" applyFill="1" applyBorder="1"/>
    <xf numFmtId="3" fontId="16" fillId="4" borderId="7" xfId="0" applyNumberFormat="1" applyFont="1" applyFill="1" applyBorder="1"/>
    <xf numFmtId="0" fontId="35" fillId="4" borderId="7" xfId="0" applyFont="1" applyFill="1" applyBorder="1"/>
    <xf numFmtId="165" fontId="33" fillId="9" borderId="7" xfId="0" applyNumberFormat="1" applyFont="1" applyFill="1" applyBorder="1"/>
    <xf numFmtId="3" fontId="33" fillId="4" borderId="7" xfId="0" applyNumberFormat="1" applyFont="1" applyFill="1" applyBorder="1"/>
    <xf numFmtId="165" fontId="36" fillId="9" borderId="7" xfId="0" applyNumberFormat="1" applyFont="1" applyFill="1" applyBorder="1"/>
    <xf numFmtId="165" fontId="22" fillId="9" borderId="7" xfId="0" applyNumberFormat="1" applyFont="1" applyFill="1" applyBorder="1"/>
    <xf numFmtId="165" fontId="16" fillId="9" borderId="7" xfId="0" applyNumberFormat="1" applyFont="1" applyFill="1" applyBorder="1"/>
    <xf numFmtId="0" fontId="4" fillId="4" borderId="7" xfId="0" applyFont="1" applyFill="1" applyBorder="1" applyAlignment="1">
      <alignment horizontal="right"/>
    </xf>
    <xf numFmtId="165" fontId="23" fillId="9" borderId="7" xfId="0" applyNumberFormat="1" applyFont="1" applyFill="1" applyBorder="1"/>
    <xf numFmtId="165" fontId="24" fillId="9" borderId="7" xfId="0" applyNumberFormat="1" applyFont="1" applyFill="1" applyBorder="1"/>
    <xf numFmtId="0" fontId="25" fillId="5" borderId="7" xfId="0" applyFont="1" applyFill="1" applyBorder="1"/>
    <xf numFmtId="165" fontId="26" fillId="5" borderId="7" xfId="0" applyNumberFormat="1" applyFont="1" applyFill="1" applyBorder="1"/>
    <xf numFmtId="3" fontId="26" fillId="5" borderId="7" xfId="0" applyNumberFormat="1" applyFont="1" applyFill="1" applyBorder="1"/>
    <xf numFmtId="165" fontId="18" fillId="5" borderId="7" xfId="0" applyNumberFormat="1" applyFont="1" applyFill="1" applyBorder="1"/>
    <xf numFmtId="3" fontId="18" fillId="5" borderId="7" xfId="0" applyNumberFormat="1" applyFont="1" applyFill="1" applyBorder="1"/>
    <xf numFmtId="3" fontId="16" fillId="6" borderId="7" xfId="0" applyNumberFormat="1" applyFont="1" applyFill="1" applyBorder="1"/>
    <xf numFmtId="3" fontId="24" fillId="6" borderId="7" xfId="0" applyNumberFormat="1" applyFont="1" applyFill="1" applyBorder="1"/>
    <xf numFmtId="3" fontId="33" fillId="6" borderId="7" xfId="0" applyNumberFormat="1" applyFont="1" applyFill="1" applyBorder="1"/>
    <xf numFmtId="0" fontId="43" fillId="6" borderId="7" xfId="0" applyFont="1" applyFill="1" applyBorder="1"/>
    <xf numFmtId="165" fontId="42" fillId="9" borderId="7" xfId="0" applyNumberFormat="1" applyFont="1" applyFill="1" applyBorder="1"/>
    <xf numFmtId="165" fontId="44" fillId="9" borderId="7" xfId="0" applyNumberFormat="1" applyFont="1" applyFill="1" applyBorder="1"/>
    <xf numFmtId="3" fontId="42" fillId="6" borderId="7" xfId="0" applyNumberFormat="1" applyFont="1" applyFill="1" applyBorder="1"/>
    <xf numFmtId="3" fontId="27" fillId="6" borderId="7" xfId="0" applyNumberFormat="1" applyFont="1" applyFill="1" applyBorder="1"/>
    <xf numFmtId="0" fontId="35" fillId="6" borderId="7" xfId="0" applyFont="1" applyFill="1" applyBorder="1"/>
    <xf numFmtId="3" fontId="36" fillId="6" borderId="7" xfId="0" applyNumberFormat="1" applyFont="1" applyFill="1" applyBorder="1"/>
    <xf numFmtId="3" fontId="20" fillId="6" borderId="7" xfId="0" applyNumberFormat="1" applyFont="1" applyFill="1" applyBorder="1"/>
    <xf numFmtId="0" fontId="31" fillId="6" borderId="7" xfId="0" applyFont="1" applyFill="1" applyBorder="1"/>
    <xf numFmtId="0" fontId="32" fillId="6" borderId="7" xfId="0" applyFont="1" applyFill="1" applyBorder="1"/>
    <xf numFmtId="165" fontId="27" fillId="9" borderId="7" xfId="0" applyNumberFormat="1" applyFont="1" applyFill="1" applyBorder="1"/>
    <xf numFmtId="3" fontId="28" fillId="6" borderId="7" xfId="0" applyNumberFormat="1" applyFont="1" applyFill="1" applyBorder="1"/>
    <xf numFmtId="165" fontId="29" fillId="9" borderId="7" xfId="0" applyNumberFormat="1" applyFont="1" applyFill="1" applyBorder="1"/>
    <xf numFmtId="3" fontId="29" fillId="6" borderId="7" xfId="0" applyNumberFormat="1" applyFont="1" applyFill="1" applyBorder="1"/>
    <xf numFmtId="165" fontId="37" fillId="9" borderId="7" xfId="0" applyNumberFormat="1" applyFont="1" applyFill="1" applyBorder="1"/>
    <xf numFmtId="3" fontId="22" fillId="6" borderId="7" xfId="0" applyNumberFormat="1" applyFont="1" applyFill="1" applyBorder="1"/>
    <xf numFmtId="3" fontId="37" fillId="6" borderId="7" xfId="0" applyNumberFormat="1" applyFont="1" applyFill="1" applyBorder="1"/>
    <xf numFmtId="165" fontId="38" fillId="9" borderId="7" xfId="0" applyNumberFormat="1" applyFont="1" applyFill="1" applyBorder="1"/>
    <xf numFmtId="3" fontId="38" fillId="6" borderId="7" xfId="0" applyNumberFormat="1" applyFont="1" applyFill="1" applyBorder="1"/>
    <xf numFmtId="3" fontId="21" fillId="6" borderId="7" xfId="0" applyNumberFormat="1" applyFont="1" applyFill="1" applyBorder="1"/>
    <xf numFmtId="0" fontId="13" fillId="6" borderId="7" xfId="0" applyFont="1" applyFill="1" applyBorder="1"/>
    <xf numFmtId="0" fontId="34" fillId="6" borderId="7" xfId="0" applyFont="1" applyFill="1" applyBorder="1"/>
    <xf numFmtId="0" fontId="39" fillId="10" borderId="7" xfId="0" applyFont="1" applyFill="1" applyBorder="1"/>
    <xf numFmtId="165" fontId="40" fillId="10" borderId="7" xfId="0" applyNumberFormat="1" applyFont="1" applyFill="1" applyBorder="1"/>
    <xf numFmtId="165" fontId="41" fillId="10" borderId="7" xfId="0" applyNumberFormat="1" applyFont="1" applyFill="1" applyBorder="1"/>
    <xf numFmtId="3" fontId="40" fillId="10" borderId="7" xfId="0" applyNumberFormat="1" applyFont="1" applyFill="1" applyBorder="1"/>
    <xf numFmtId="165" fontId="18" fillId="8" borderId="7" xfId="0" applyNumberFormat="1" applyFont="1" applyFill="1" applyBorder="1"/>
    <xf numFmtId="0" fontId="18" fillId="8" borderId="7" xfId="0" applyFont="1" applyFill="1" applyBorder="1"/>
    <xf numFmtId="3" fontId="18" fillId="8" borderId="7" xfId="0" applyNumberFormat="1" applyFont="1" applyFill="1" applyBorder="1"/>
    <xf numFmtId="165" fontId="30" fillId="9" borderId="7" xfId="0" applyNumberFormat="1" applyFont="1" applyFill="1" applyBorder="1"/>
    <xf numFmtId="3" fontId="30" fillId="3" borderId="7" xfId="0" applyNumberFormat="1" applyFont="1" applyFill="1" applyBorder="1"/>
    <xf numFmtId="3" fontId="16" fillId="3" borderId="7" xfId="0" applyNumberFormat="1" applyFont="1" applyFill="1" applyBorder="1"/>
    <xf numFmtId="165" fontId="20" fillId="9" borderId="9" xfId="0" applyNumberFormat="1" applyFont="1" applyFill="1" applyBorder="1"/>
    <xf numFmtId="165" fontId="21" fillId="9" borderId="9" xfId="0" applyNumberFormat="1" applyFont="1" applyFill="1" applyBorder="1"/>
    <xf numFmtId="165" fontId="33" fillId="9" borderId="9" xfId="0" applyNumberFormat="1" applyFont="1" applyFill="1" applyBorder="1"/>
    <xf numFmtId="165" fontId="18" fillId="7" borderId="9" xfId="0" applyNumberFormat="1" applyFont="1" applyFill="1" applyBorder="1"/>
    <xf numFmtId="165" fontId="22" fillId="9" borderId="9" xfId="0" applyNumberFormat="1" applyFont="1" applyFill="1" applyBorder="1"/>
    <xf numFmtId="165" fontId="45" fillId="9" borderId="9" xfId="0" applyNumberFormat="1" applyFont="1" applyFill="1" applyBorder="1"/>
    <xf numFmtId="165" fontId="17" fillId="7" borderId="9" xfId="0" applyNumberFormat="1" applyFont="1" applyFill="1" applyBorder="1"/>
    <xf numFmtId="165" fontId="16" fillId="9" borderId="9" xfId="0" applyNumberFormat="1" applyFont="1" applyFill="1" applyBorder="1"/>
    <xf numFmtId="0" fontId="25" fillId="5" borderId="9" xfId="0" applyFont="1" applyFill="1" applyBorder="1"/>
    <xf numFmtId="165" fontId="18" fillId="5" borderId="9" xfId="0" applyNumberFormat="1" applyFont="1" applyFill="1" applyBorder="1"/>
    <xf numFmtId="165" fontId="36" fillId="9" borderId="9" xfId="0" applyNumberFormat="1" applyFont="1" applyFill="1" applyBorder="1"/>
    <xf numFmtId="165" fontId="37" fillId="9" borderId="9" xfId="0" applyNumberFormat="1" applyFont="1" applyFill="1" applyBorder="1"/>
    <xf numFmtId="165" fontId="38" fillId="9" borderId="9" xfId="0" applyNumberFormat="1" applyFont="1" applyFill="1" applyBorder="1"/>
    <xf numFmtId="165" fontId="22" fillId="3" borderId="9" xfId="0" applyNumberFormat="1" applyFont="1" applyFill="1" applyBorder="1"/>
    <xf numFmtId="165" fontId="41" fillId="10" borderId="9" xfId="0" applyNumberFormat="1" applyFont="1" applyFill="1" applyBorder="1"/>
    <xf numFmtId="164" fontId="18" fillId="5" borderId="9" xfId="0" applyNumberFormat="1" applyFont="1" applyFill="1" applyBorder="1"/>
    <xf numFmtId="0" fontId="18" fillId="8" borderId="9" xfId="0" applyFont="1" applyFill="1" applyBorder="1"/>
    <xf numFmtId="0" fontId="6" fillId="7" borderId="7" xfId="0" applyFont="1" applyFill="1" applyBorder="1"/>
    <xf numFmtId="0" fontId="8" fillId="5" borderId="7" xfId="0" applyFont="1" applyFill="1" applyBorder="1"/>
    <xf numFmtId="0" fontId="6" fillId="8" borderId="7" xfId="0" applyFont="1" applyFill="1" applyBorder="1"/>
    <xf numFmtId="0" fontId="11" fillId="7" borderId="10" xfId="0" applyFont="1" applyFill="1" applyBorder="1"/>
    <xf numFmtId="0" fontId="4" fillId="3" borderId="5" xfId="0" applyFont="1" applyFill="1" applyBorder="1"/>
    <xf numFmtId="14" fontId="34" fillId="3" borderId="0" xfId="0" applyNumberFormat="1" applyFont="1" applyFill="1" applyBorder="1"/>
    <xf numFmtId="165" fontId="24" fillId="9" borderId="9" xfId="0" applyNumberFormat="1" applyFont="1" applyFill="1" applyBorder="1"/>
    <xf numFmtId="3" fontId="27" fillId="6" borderId="9" xfId="0" applyNumberFormat="1" applyFont="1" applyFill="1" applyBorder="1"/>
    <xf numFmtId="3" fontId="16" fillId="6" borderId="9" xfId="0" applyNumberFormat="1" applyFont="1" applyFill="1" applyBorder="1"/>
    <xf numFmtId="165" fontId="29" fillId="9" borderId="9" xfId="0" applyNumberFormat="1" applyFont="1" applyFill="1" applyBorder="1"/>
    <xf numFmtId="3" fontId="29" fillId="6" borderId="9" xfId="0" applyNumberFormat="1" applyFont="1" applyFill="1" applyBorder="1"/>
    <xf numFmtId="165" fontId="27" fillId="9" borderId="9" xfId="0" applyNumberFormat="1" applyFont="1" applyFill="1" applyBorder="1"/>
    <xf numFmtId="14" fontId="4" fillId="0" borderId="0" xfId="0" applyNumberFormat="1" applyFont="1"/>
    <xf numFmtId="3" fontId="36" fillId="4" borderId="7" xfId="0" applyNumberFormat="1" applyFont="1" applyFill="1" applyBorder="1"/>
    <xf numFmtId="165" fontId="48" fillId="9" borderId="9" xfId="0" applyNumberFormat="1" applyFont="1" applyFill="1" applyBorder="1"/>
    <xf numFmtId="165" fontId="48" fillId="9" borderId="7" xfId="0" applyNumberFormat="1" applyFont="1" applyFill="1" applyBorder="1"/>
    <xf numFmtId="3" fontId="48" fillId="4" borderId="7" xfId="0" applyNumberFormat="1" applyFont="1" applyFill="1" applyBorder="1"/>
    <xf numFmtId="165" fontId="6" fillId="7" borderId="7" xfId="0" applyNumberFormat="1" applyFont="1" applyFill="1" applyBorder="1"/>
    <xf numFmtId="165" fontId="9" fillId="5" borderId="7" xfId="0" applyNumberFormat="1" applyFont="1" applyFill="1" applyBorder="1"/>
    <xf numFmtId="165" fontId="34" fillId="3" borderId="7" xfId="0" applyNumberFormat="1" applyFont="1" applyFill="1" applyBorder="1"/>
    <xf numFmtId="165" fontId="45" fillId="9" borderId="7" xfId="0" applyNumberFormat="1" applyFont="1" applyFill="1" applyBorder="1"/>
    <xf numFmtId="3" fontId="45" fillId="6" borderId="7" xfId="0" applyNumberFormat="1" applyFont="1" applyFill="1" applyBorder="1"/>
    <xf numFmtId="0" fontId="34" fillId="4" borderId="7" xfId="0" applyFont="1" applyFill="1" applyBorder="1"/>
    <xf numFmtId="165" fontId="33" fillId="11" borderId="7" xfId="0" applyNumberFormat="1" applyFont="1" applyFill="1" applyBorder="1"/>
    <xf numFmtId="3" fontId="18" fillId="5" borderId="9" xfId="0" applyNumberFormat="1" applyFont="1" applyFill="1" applyBorder="1"/>
    <xf numFmtId="0" fontId="50" fillId="10" borderId="7" xfId="0" applyFont="1" applyFill="1" applyBorder="1"/>
    <xf numFmtId="0" fontId="49" fillId="6" borderId="7" xfId="0" applyFont="1" applyFill="1" applyBorder="1"/>
    <xf numFmtId="0" fontId="4" fillId="12" borderId="7" xfId="0" applyFont="1" applyFill="1" applyBorder="1"/>
    <xf numFmtId="0" fontId="2" fillId="12" borderId="7" xfId="0" applyFont="1" applyFill="1" applyBorder="1"/>
    <xf numFmtId="165" fontId="16" fillId="12" borderId="7" xfId="0" applyNumberFormat="1" applyFont="1" applyFill="1" applyBorder="1"/>
    <xf numFmtId="0" fontId="22" fillId="3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0" borderId="14" xfId="0" applyFont="1" applyFill="1" applyBorder="1"/>
    <xf numFmtId="0" fontId="4" fillId="0" borderId="14" xfId="0" applyFont="1" applyFill="1" applyBorder="1"/>
    <xf numFmtId="0" fontId="35" fillId="0" borderId="14" xfId="0" applyFont="1" applyFill="1" applyBorder="1"/>
    <xf numFmtId="0" fontId="47" fillId="0" borderId="14" xfId="0" applyFont="1" applyFill="1" applyBorder="1"/>
    <xf numFmtId="0" fontId="5" fillId="0" borderId="14" xfId="0" applyFont="1" applyFill="1" applyBorder="1"/>
    <xf numFmtId="0" fontId="4" fillId="13" borderId="14" xfId="0" applyFont="1" applyFill="1" applyBorder="1"/>
    <xf numFmtId="0" fontId="2" fillId="13" borderId="14" xfId="0" applyFont="1" applyFill="1" applyBorder="1"/>
    <xf numFmtId="0" fontId="34" fillId="0" borderId="14" xfId="0" applyFont="1" applyFill="1" applyBorder="1"/>
    <xf numFmtId="0" fontId="2" fillId="0" borderId="14" xfId="0" applyFont="1" applyBorder="1"/>
    <xf numFmtId="0" fontId="2" fillId="0" borderId="15" xfId="0" applyFont="1" applyFill="1" applyBorder="1"/>
    <xf numFmtId="0" fontId="4" fillId="0" borderId="16" xfId="0" applyFont="1" applyFill="1" applyBorder="1"/>
    <xf numFmtId="3" fontId="4" fillId="0" borderId="16" xfId="0" applyNumberFormat="1" applyFont="1" applyFill="1" applyBorder="1"/>
    <xf numFmtId="0" fontId="4" fillId="0" borderId="17" xfId="0" applyFont="1" applyFill="1" applyBorder="1"/>
    <xf numFmtId="0" fontId="0" fillId="0" borderId="14" xfId="0" applyBorder="1"/>
    <xf numFmtId="0" fontId="46" fillId="0" borderId="0" xfId="0" applyFont="1"/>
    <xf numFmtId="0" fontId="1" fillId="3" borderId="18" xfId="0" applyFont="1" applyFill="1" applyBorder="1"/>
    <xf numFmtId="0" fontId="2" fillId="3" borderId="18" xfId="0" applyFont="1" applyFill="1" applyBorder="1"/>
    <xf numFmtId="0" fontId="2" fillId="3" borderId="19" xfId="0" applyFont="1" applyFill="1" applyBorder="1"/>
    <xf numFmtId="0" fontId="2" fillId="0" borderId="18" xfId="0" applyFont="1" applyBorder="1"/>
    <xf numFmtId="0" fontId="0" fillId="0" borderId="18" xfId="0" applyBorder="1"/>
    <xf numFmtId="165" fontId="33" fillId="11" borderId="9" xfId="0" applyNumberFormat="1" applyFont="1" applyFill="1" applyBorder="1"/>
    <xf numFmtId="165" fontId="36" fillId="11" borderId="7" xfId="0" applyNumberFormat="1" applyFont="1" applyFill="1" applyBorder="1"/>
    <xf numFmtId="0" fontId="4" fillId="11" borderId="7" xfId="0" applyFont="1" applyFill="1" applyBorder="1"/>
    <xf numFmtId="165" fontId="16" fillId="11" borderId="7" xfId="0" applyNumberFormat="1" applyFont="1" applyFill="1" applyBorder="1"/>
    <xf numFmtId="165" fontId="16" fillId="11" borderId="9" xfId="0" applyNumberFormat="1" applyFont="1" applyFill="1" applyBorder="1"/>
    <xf numFmtId="165" fontId="36" fillId="11" borderId="9" xfId="0" applyNumberFormat="1" applyFont="1" applyFill="1" applyBorder="1"/>
    <xf numFmtId="0" fontId="2" fillId="0" borderId="20" xfId="0" applyFont="1" applyBorder="1"/>
    <xf numFmtId="0" fontId="2" fillId="0" borderId="21" xfId="0" applyFont="1" applyBorder="1"/>
    <xf numFmtId="0" fontId="4" fillId="0" borderId="20" xfId="0" applyFont="1" applyBorder="1" applyAlignment="1">
      <alignment horizontal="center"/>
    </xf>
    <xf numFmtId="0" fontId="4" fillId="0" borderId="21" xfId="0" applyFont="1" applyBorder="1"/>
    <xf numFmtId="165" fontId="4" fillId="0" borderId="21" xfId="0" applyNumberFormat="1" applyFont="1" applyBorder="1" applyAlignment="1">
      <alignment horizontal="center"/>
    </xf>
    <xf numFmtId="165" fontId="4" fillId="0" borderId="22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wrapText="1"/>
    </xf>
    <xf numFmtId="165" fontId="35" fillId="0" borderId="22" xfId="0" applyNumberFormat="1" applyFont="1" applyBorder="1" applyAlignment="1">
      <alignment horizontal="center" wrapText="1"/>
    </xf>
    <xf numFmtId="0" fontId="4" fillId="0" borderId="23" xfId="0" applyFont="1" applyBorder="1" applyAlignment="1">
      <alignment horizontal="center"/>
    </xf>
    <xf numFmtId="0" fontId="4" fillId="0" borderId="0" xfId="0" applyFont="1" applyBorder="1"/>
    <xf numFmtId="165" fontId="4" fillId="0" borderId="0" xfId="0" applyNumberFormat="1" applyFont="1" applyBorder="1" applyAlignment="1">
      <alignment horizontal="center"/>
    </xf>
    <xf numFmtId="165" fontId="35" fillId="0" borderId="0" xfId="0" applyNumberFormat="1" applyFont="1" applyBorder="1" applyAlignment="1">
      <alignment horizontal="center"/>
    </xf>
    <xf numFmtId="0" fontId="4" fillId="6" borderId="7" xfId="0" applyFont="1" applyFill="1" applyBorder="1" applyAlignment="1">
      <alignment horizontal="left"/>
    </xf>
    <xf numFmtId="165" fontId="11" fillId="7" borderId="10" xfId="0" applyNumberFormat="1" applyFont="1" applyFill="1" applyBorder="1" applyAlignment="1">
      <alignment horizontal="center"/>
    </xf>
    <xf numFmtId="0" fontId="4" fillId="6" borderId="7" xfId="0" applyFont="1" applyFill="1" applyBorder="1" applyAlignment="1">
      <alignment horizontal="right"/>
    </xf>
    <xf numFmtId="165" fontId="4" fillId="0" borderId="0" xfId="0" applyNumberFormat="1" applyFont="1"/>
    <xf numFmtId="165" fontId="58" fillId="13" borderId="7" xfId="0" applyNumberFormat="1" applyFont="1" applyFill="1" applyBorder="1"/>
    <xf numFmtId="0" fontId="53" fillId="13" borderId="14" xfId="0" applyFont="1" applyFill="1" applyBorder="1"/>
    <xf numFmtId="0" fontId="55" fillId="13" borderId="0" xfId="0" applyFont="1" applyFill="1"/>
    <xf numFmtId="0" fontId="56" fillId="13" borderId="0" xfId="0" applyFont="1" applyFill="1"/>
    <xf numFmtId="0" fontId="55" fillId="13" borderId="14" xfId="0" applyFont="1" applyFill="1" applyBorder="1"/>
    <xf numFmtId="0" fontId="53" fillId="13" borderId="18" xfId="0" applyFont="1" applyFill="1" applyBorder="1"/>
    <xf numFmtId="0" fontId="56" fillId="13" borderId="0" xfId="0" applyFont="1" applyFill="1" applyAlignment="1">
      <alignment horizontal="left"/>
    </xf>
    <xf numFmtId="0" fontId="54" fillId="13" borderId="0" xfId="0" applyFont="1" applyFill="1" applyAlignment="1">
      <alignment horizontal="center"/>
    </xf>
    <xf numFmtId="0" fontId="53" fillId="13" borderId="7" xfId="0" applyFont="1" applyFill="1" applyBorder="1"/>
    <xf numFmtId="0" fontId="55" fillId="13" borderId="7" xfId="0" applyFont="1" applyFill="1" applyBorder="1" applyAlignment="1">
      <alignment horizontal="left"/>
    </xf>
    <xf numFmtId="0" fontId="57" fillId="13" borderId="7" xfId="0" applyFont="1" applyFill="1" applyBorder="1"/>
    <xf numFmtId="0" fontId="55" fillId="13" borderId="7" xfId="0" applyFont="1" applyFill="1" applyBorder="1"/>
    <xf numFmtId="0" fontId="54" fillId="13" borderId="10" xfId="0" applyFont="1" applyFill="1" applyBorder="1"/>
    <xf numFmtId="0" fontId="59" fillId="13" borderId="10" xfId="0" applyFont="1" applyFill="1" applyBorder="1" applyAlignment="1">
      <alignment horizontal="left"/>
    </xf>
    <xf numFmtId="0" fontId="60" fillId="13" borderId="10" xfId="0" applyFont="1" applyFill="1" applyBorder="1" applyAlignment="1"/>
    <xf numFmtId="0" fontId="58" fillId="13" borderId="10" xfId="0" applyFont="1" applyFill="1" applyBorder="1" applyAlignment="1">
      <alignment horizontal="center"/>
    </xf>
    <xf numFmtId="0" fontId="53" fillId="13" borderId="7" xfId="0" applyFont="1" applyFill="1" applyBorder="1" applyAlignment="1">
      <alignment horizontal="left"/>
    </xf>
    <xf numFmtId="0" fontId="60" fillId="13" borderId="7" xfId="0" applyFont="1" applyFill="1" applyBorder="1"/>
    <xf numFmtId="165" fontId="62" fillId="13" borderId="9" xfId="0" applyNumberFormat="1" applyFont="1" applyFill="1" applyBorder="1"/>
    <xf numFmtId="165" fontId="62" fillId="13" borderId="7" xfId="0" applyNumberFormat="1" applyFont="1" applyFill="1" applyBorder="1"/>
    <xf numFmtId="165" fontId="58" fillId="13" borderId="9" xfId="0" applyNumberFormat="1" applyFont="1" applyFill="1" applyBorder="1"/>
    <xf numFmtId="0" fontId="54" fillId="13" borderId="0" xfId="0" applyFont="1" applyFill="1"/>
    <xf numFmtId="0" fontId="53" fillId="13" borderId="15" xfId="0" applyFont="1" applyFill="1" applyBorder="1"/>
    <xf numFmtId="0" fontId="55" fillId="13" borderId="16" xfId="0" applyFont="1" applyFill="1" applyBorder="1"/>
    <xf numFmtId="3" fontId="55" fillId="13" borderId="16" xfId="0" applyNumberFormat="1" applyFont="1" applyFill="1" applyBorder="1"/>
    <xf numFmtId="0" fontId="55" fillId="13" borderId="17" xfId="0" applyFont="1" applyFill="1" applyBorder="1"/>
    <xf numFmtId="3" fontId="53" fillId="13" borderId="7" xfId="0" applyNumberFormat="1" applyFont="1" applyFill="1" applyBorder="1"/>
    <xf numFmtId="3" fontId="55" fillId="13" borderId="7" xfId="0" applyNumberFormat="1" applyFont="1" applyFill="1" applyBorder="1" applyAlignment="1">
      <alignment horizontal="left"/>
    </xf>
    <xf numFmtId="3" fontId="57" fillId="13" borderId="7" xfId="0" applyNumberFormat="1" applyFont="1" applyFill="1" applyBorder="1"/>
    <xf numFmtId="0" fontId="56" fillId="13" borderId="18" xfId="0" applyFont="1" applyFill="1" applyBorder="1"/>
    <xf numFmtId="0" fontId="57" fillId="13" borderId="0" xfId="0" applyFont="1" applyFill="1"/>
    <xf numFmtId="0" fontId="56" fillId="13" borderId="14" xfId="0" applyFont="1" applyFill="1" applyBorder="1"/>
    <xf numFmtId="0" fontId="63" fillId="13" borderId="0" xfId="0" applyFont="1" applyFill="1" applyAlignment="1">
      <alignment horizontal="left"/>
    </xf>
    <xf numFmtId="14" fontId="57" fillId="13" borderId="0" xfId="0" applyNumberFormat="1" applyFont="1" applyFill="1"/>
    <xf numFmtId="165" fontId="56" fillId="13" borderId="0" xfId="0" applyNumberFormat="1" applyFont="1" applyFill="1"/>
    <xf numFmtId="165" fontId="63" fillId="13" borderId="0" xfId="0" applyNumberFormat="1" applyFont="1" applyFill="1"/>
    <xf numFmtId="0" fontId="55" fillId="13" borderId="18" xfId="0" applyFont="1" applyFill="1" applyBorder="1" applyAlignment="1">
      <alignment horizontal="left"/>
    </xf>
    <xf numFmtId="0" fontId="55" fillId="13" borderId="0" xfId="0" applyFont="1" applyFill="1" applyBorder="1" applyAlignment="1">
      <alignment horizontal="left"/>
    </xf>
    <xf numFmtId="0" fontId="53" fillId="13" borderId="16" xfId="0" applyFont="1" applyFill="1" applyBorder="1"/>
    <xf numFmtId="0" fontId="55" fillId="13" borderId="0" xfId="0" applyFont="1" applyFill="1" applyBorder="1"/>
    <xf numFmtId="0" fontId="54" fillId="13" borderId="18" xfId="0" applyFont="1" applyFill="1" applyBorder="1" applyAlignment="1">
      <alignment horizontal="left" vertical="center"/>
    </xf>
    <xf numFmtId="0" fontId="54" fillId="13" borderId="0" xfId="0" applyFont="1" applyFill="1" applyBorder="1" applyAlignment="1">
      <alignment horizontal="left" vertical="center"/>
    </xf>
    <xf numFmtId="0" fontId="54" fillId="13" borderId="0" xfId="0" applyFont="1" applyFill="1" applyBorder="1" applyAlignment="1">
      <alignment horizontal="center"/>
    </xf>
    <xf numFmtId="165" fontId="55" fillId="13" borderId="0" xfId="0" applyNumberFormat="1" applyFont="1" applyFill="1" applyBorder="1"/>
    <xf numFmtId="0" fontId="61" fillId="13" borderId="7" xfId="0" applyFont="1" applyFill="1" applyBorder="1" applyAlignment="1">
      <alignment horizontal="center" vertical="center" wrapText="1"/>
    </xf>
    <xf numFmtId="0" fontId="0" fillId="3" borderId="0" xfId="0" applyFont="1" applyFill="1"/>
    <xf numFmtId="49" fontId="53" fillId="13" borderId="7" xfId="0" applyNumberFormat="1" applyFont="1" applyFill="1" applyBorder="1"/>
    <xf numFmtId="49" fontId="58" fillId="13" borderId="7" xfId="0" applyNumberFormat="1" applyFont="1" applyFill="1" applyBorder="1"/>
    <xf numFmtId="49" fontId="58" fillId="13" borderId="9" xfId="0" applyNumberFormat="1" applyFont="1" applyFill="1" applyBorder="1"/>
    <xf numFmtId="49" fontId="53" fillId="13" borderId="0" xfId="0" applyNumberFormat="1" applyFont="1" applyFill="1"/>
    <xf numFmtId="0" fontId="64" fillId="13" borderId="7" xfId="0" applyFont="1" applyFill="1" applyBorder="1"/>
    <xf numFmtId="165" fontId="58" fillId="13" borderId="15" xfId="0" applyNumberFormat="1" applyFont="1" applyFill="1" applyBorder="1"/>
    <xf numFmtId="0" fontId="53" fillId="13" borderId="30" xfId="0" applyFont="1" applyFill="1" applyBorder="1"/>
    <xf numFmtId="0" fontId="53" fillId="13" borderId="19" xfId="0" applyFont="1" applyFill="1" applyBorder="1" applyAlignment="1">
      <alignment horizontal="left"/>
    </xf>
    <xf numFmtId="0" fontId="53" fillId="13" borderId="10" xfId="0" applyFont="1" applyFill="1" applyBorder="1"/>
    <xf numFmtId="0" fontId="55" fillId="13" borderId="10" xfId="0" applyFont="1" applyFill="1" applyBorder="1" applyAlignment="1">
      <alignment horizontal="left"/>
    </xf>
    <xf numFmtId="0" fontId="57" fillId="13" borderId="10" xfId="0" applyFont="1" applyFill="1" applyBorder="1"/>
    <xf numFmtId="165" fontId="62" fillId="13" borderId="34" xfId="0" applyNumberFormat="1" applyFont="1" applyFill="1" applyBorder="1"/>
    <xf numFmtId="165" fontId="62" fillId="13" borderId="10" xfId="0" applyNumberFormat="1" applyFont="1" applyFill="1" applyBorder="1"/>
    <xf numFmtId="0" fontId="53" fillId="13" borderId="20" xfId="0" applyFont="1" applyFill="1" applyBorder="1"/>
    <xf numFmtId="0" fontId="55" fillId="13" borderId="20" xfId="0" applyFont="1" applyFill="1" applyBorder="1" applyAlignment="1">
      <alignment horizontal="left"/>
    </xf>
    <xf numFmtId="165" fontId="62" fillId="13" borderId="20" xfId="0" applyNumberFormat="1" applyFont="1" applyFill="1" applyBorder="1"/>
    <xf numFmtId="0" fontId="58" fillId="13" borderId="25" xfId="0" applyFont="1" applyFill="1" applyBorder="1"/>
    <xf numFmtId="0" fontId="60" fillId="13" borderId="26" xfId="0" applyFont="1" applyFill="1" applyBorder="1"/>
    <xf numFmtId="0" fontId="57" fillId="13" borderId="20" xfId="0" applyFont="1" applyFill="1" applyBorder="1"/>
    <xf numFmtId="165" fontId="62" fillId="13" borderId="35" xfId="0" applyNumberFormat="1" applyFont="1" applyFill="1" applyBorder="1"/>
    <xf numFmtId="0" fontId="60" fillId="13" borderId="25" xfId="0" applyFont="1" applyFill="1" applyBorder="1"/>
    <xf numFmtId="0" fontId="53" fillId="13" borderId="20" xfId="0" applyFont="1" applyFill="1" applyBorder="1" applyAlignment="1">
      <alignment horizontal="right"/>
    </xf>
    <xf numFmtId="0" fontId="6" fillId="5" borderId="11" xfId="0" applyFont="1" applyFill="1" applyBorder="1" applyAlignment="1"/>
    <xf numFmtId="0" fontId="50" fillId="10" borderId="11" xfId="0" applyFont="1" applyFill="1" applyBorder="1" applyAlignment="1"/>
    <xf numFmtId="0" fontId="6" fillId="5" borderId="9" xfId="0" applyFont="1" applyFill="1" applyBorder="1" applyAlignment="1"/>
    <xf numFmtId="0" fontId="50" fillId="10" borderId="9" xfId="0" applyFont="1" applyFill="1" applyBorder="1" applyAlignment="1"/>
    <xf numFmtId="0" fontId="60" fillId="14" borderId="7" xfId="0" applyFont="1" applyFill="1" applyBorder="1"/>
    <xf numFmtId="165" fontId="58" fillId="14" borderId="9" xfId="0" applyNumberFormat="1" applyFont="1" applyFill="1" applyBorder="1"/>
    <xf numFmtId="165" fontId="58" fillId="14" borderId="7" xfId="0" applyNumberFormat="1" applyFont="1" applyFill="1" applyBorder="1"/>
    <xf numFmtId="49" fontId="50" fillId="10" borderId="7" xfId="0" applyNumberFormat="1" applyFont="1" applyFill="1" applyBorder="1"/>
    <xf numFmtId="49" fontId="6" fillId="5" borderId="7" xfId="0" applyNumberFormat="1" applyFont="1" applyFill="1" applyBorder="1"/>
    <xf numFmtId="165" fontId="35" fillId="3" borderId="7" xfId="0" applyNumberFormat="1" applyFont="1" applyFill="1" applyBorder="1"/>
    <xf numFmtId="0" fontId="2" fillId="10" borderId="7" xfId="0" applyFont="1" applyFill="1" applyBorder="1"/>
    <xf numFmtId="165" fontId="50" fillId="10" borderId="7" xfId="0" applyNumberFormat="1" applyFont="1" applyFill="1" applyBorder="1"/>
    <xf numFmtId="0" fontId="53" fillId="13" borderId="31" xfId="0" applyFont="1" applyFill="1" applyBorder="1"/>
    <xf numFmtId="0" fontId="53" fillId="13" borderId="32" xfId="0" applyFont="1" applyFill="1" applyBorder="1" applyAlignment="1">
      <alignment horizontal="left"/>
    </xf>
    <xf numFmtId="0" fontId="53" fillId="14" borderId="7" xfId="0" applyFont="1" applyFill="1" applyBorder="1"/>
    <xf numFmtId="0" fontId="53" fillId="14" borderId="7" xfId="0" applyFont="1" applyFill="1" applyBorder="1" applyAlignment="1">
      <alignment horizontal="left"/>
    </xf>
    <xf numFmtId="0" fontId="55" fillId="14" borderId="7" xfId="0" applyFont="1" applyFill="1" applyBorder="1" applyAlignment="1">
      <alignment horizontal="left"/>
    </xf>
    <xf numFmtId="49" fontId="53" fillId="14" borderId="7" xfId="0" applyNumberFormat="1" applyFont="1" applyFill="1" applyBorder="1"/>
    <xf numFmtId="0" fontId="53" fillId="14" borderId="11" xfId="0" applyFont="1" applyFill="1" applyBorder="1" applyAlignment="1"/>
    <xf numFmtId="0" fontId="56" fillId="14" borderId="9" xfId="0" applyFont="1" applyFill="1" applyBorder="1" applyAlignment="1"/>
    <xf numFmtId="0" fontId="53" fillId="14" borderId="9" xfId="0" applyFont="1" applyFill="1" applyBorder="1" applyAlignment="1"/>
    <xf numFmtId="49" fontId="58" fillId="14" borderId="9" xfId="0" applyNumberFormat="1" applyFont="1" applyFill="1" applyBorder="1"/>
    <xf numFmtId="165" fontId="58" fillId="14" borderId="25" xfId="0" applyNumberFormat="1" applyFont="1" applyFill="1" applyBorder="1"/>
    <xf numFmtId="165" fontId="58" fillId="14" borderId="15" xfId="0" applyNumberFormat="1" applyFont="1" applyFill="1" applyBorder="1"/>
    <xf numFmtId="0" fontId="53" fillId="14" borderId="27" xfId="0" applyFont="1" applyFill="1" applyBorder="1"/>
    <xf numFmtId="0" fontId="53" fillId="14" borderId="28" xfId="0" applyFont="1" applyFill="1" applyBorder="1" applyAlignment="1">
      <alignment horizontal="left"/>
    </xf>
    <xf numFmtId="0" fontId="53" fillId="14" borderId="29" xfId="0" applyFont="1" applyFill="1" applyBorder="1"/>
    <xf numFmtId="0" fontId="53" fillId="14" borderId="30" xfId="0" applyFont="1" applyFill="1" applyBorder="1"/>
    <xf numFmtId="49" fontId="4" fillId="3" borderId="7" xfId="0" applyNumberFormat="1" applyFont="1" applyFill="1" applyBorder="1"/>
    <xf numFmtId="0" fontId="5" fillId="0" borderId="0" xfId="0" applyFont="1"/>
    <xf numFmtId="165" fontId="5" fillId="0" borderId="0" xfId="0" applyNumberFormat="1" applyFont="1"/>
    <xf numFmtId="165" fontId="2" fillId="0" borderId="0" xfId="0" applyNumberFormat="1" applyFont="1"/>
    <xf numFmtId="165" fontId="5" fillId="13" borderId="18" xfId="0" applyNumberFormat="1" applyFont="1" applyFill="1" applyBorder="1"/>
    <xf numFmtId="0" fontId="57" fillId="14" borderId="7" xfId="0" applyFont="1" applyFill="1" applyBorder="1"/>
    <xf numFmtId="0" fontId="66" fillId="13" borderId="7" xfId="0" applyFont="1" applyFill="1" applyBorder="1"/>
    <xf numFmtId="0" fontId="66" fillId="13" borderId="14" xfId="0" applyFont="1" applyFill="1" applyBorder="1"/>
    <xf numFmtId="0" fontId="68" fillId="13" borderId="0" xfId="0" applyFont="1" applyFill="1"/>
    <xf numFmtId="0" fontId="67" fillId="13" borderId="14" xfId="0" applyFont="1" applyFill="1" applyBorder="1"/>
    <xf numFmtId="0" fontId="69" fillId="13" borderId="0" xfId="0" applyFont="1" applyFill="1"/>
    <xf numFmtId="0" fontId="71" fillId="13" borderId="14" xfId="0" applyFont="1" applyFill="1" applyBorder="1"/>
    <xf numFmtId="0" fontId="72" fillId="13" borderId="0" xfId="0" applyFont="1" applyFill="1"/>
    <xf numFmtId="165" fontId="58" fillId="12" borderId="15" xfId="0" applyNumberFormat="1" applyFont="1" applyFill="1" applyBorder="1"/>
    <xf numFmtId="0" fontId="54" fillId="12" borderId="33" xfId="0" applyFont="1" applyFill="1" applyBorder="1"/>
    <xf numFmtId="165" fontId="58" fillId="13" borderId="10" xfId="0" applyNumberFormat="1" applyFont="1" applyFill="1" applyBorder="1"/>
    <xf numFmtId="0" fontId="34" fillId="13" borderId="7" xfId="0" applyFont="1" applyFill="1" applyBorder="1" applyAlignment="1">
      <alignment horizontal="left"/>
    </xf>
    <xf numFmtId="0" fontId="2" fillId="13" borderId="7" xfId="0" applyFont="1" applyFill="1" applyBorder="1" applyAlignment="1">
      <alignment horizontal="right"/>
    </xf>
    <xf numFmtId="0" fontId="53" fillId="11" borderId="25" xfId="0" applyFont="1" applyFill="1" applyBorder="1"/>
    <xf numFmtId="0" fontId="55" fillId="11" borderId="26" xfId="0" applyFont="1" applyFill="1" applyBorder="1" applyAlignment="1">
      <alignment horizontal="left"/>
    </xf>
    <xf numFmtId="0" fontId="53" fillId="11" borderId="26" xfId="0" applyFont="1" applyFill="1" applyBorder="1"/>
    <xf numFmtId="165" fontId="58" fillId="11" borderId="15" xfId="0" applyNumberFormat="1" applyFont="1" applyFill="1" applyBorder="1"/>
    <xf numFmtId="0" fontId="70" fillId="13" borderId="14" xfId="0" applyFont="1" applyFill="1" applyBorder="1"/>
    <xf numFmtId="0" fontId="4" fillId="15" borderId="7" xfId="0" applyFont="1" applyFill="1" applyBorder="1"/>
    <xf numFmtId="0" fontId="2" fillId="6" borderId="11" xfId="0" applyFont="1" applyFill="1" applyBorder="1" applyAlignment="1"/>
    <xf numFmtId="0" fontId="34" fillId="6" borderId="10" xfId="0" applyFont="1" applyFill="1" applyBorder="1"/>
    <xf numFmtId="165" fontId="34" fillId="3" borderId="10" xfId="0" applyNumberFormat="1" applyFont="1" applyFill="1" applyBorder="1"/>
    <xf numFmtId="0" fontId="2" fillId="11" borderId="11" xfId="0" applyFont="1" applyFill="1" applyBorder="1" applyAlignment="1"/>
    <xf numFmtId="0" fontId="34" fillId="11" borderId="7" xfId="0" applyFont="1" applyFill="1" applyBorder="1"/>
    <xf numFmtId="165" fontId="34" fillId="11" borderId="7" xfId="0" applyNumberFormat="1" applyFont="1" applyFill="1" applyBorder="1"/>
    <xf numFmtId="165" fontId="35" fillId="11" borderId="7" xfId="0" applyNumberFormat="1" applyFont="1" applyFill="1" applyBorder="1"/>
    <xf numFmtId="0" fontId="34" fillId="12" borderId="7" xfId="0" applyFont="1" applyFill="1" applyBorder="1"/>
    <xf numFmtId="165" fontId="34" fillId="12" borderId="7" xfId="0" applyNumberFormat="1" applyFont="1" applyFill="1" applyBorder="1"/>
    <xf numFmtId="0" fontId="2" fillId="11" borderId="7" xfId="0" applyFont="1" applyFill="1" applyBorder="1"/>
    <xf numFmtId="0" fontId="4" fillId="13" borderId="0" xfId="0" applyFont="1" applyFill="1" applyBorder="1"/>
    <xf numFmtId="165" fontId="61" fillId="14" borderId="7" xfId="0" applyNumberFormat="1" applyFont="1" applyFill="1" applyBorder="1"/>
    <xf numFmtId="165" fontId="61" fillId="14" borderId="9" xfId="0" applyNumberFormat="1" applyFont="1" applyFill="1" applyBorder="1"/>
    <xf numFmtId="165" fontId="62" fillId="14" borderId="7" xfId="0" applyNumberFormat="1" applyFont="1" applyFill="1" applyBorder="1"/>
    <xf numFmtId="0" fontId="73" fillId="13" borderId="7" xfId="0" applyFont="1" applyFill="1" applyBorder="1" applyAlignment="1">
      <alignment horizontal="left"/>
    </xf>
    <xf numFmtId="0" fontId="62" fillId="13" borderId="7" xfId="0" applyFont="1" applyFill="1" applyBorder="1"/>
    <xf numFmtId="0" fontId="59" fillId="14" borderId="7" xfId="0" applyFont="1" applyFill="1" applyBorder="1"/>
    <xf numFmtId="49" fontId="62" fillId="13" borderId="7" xfId="0" applyNumberFormat="1" applyFont="1" applyFill="1" applyBorder="1"/>
    <xf numFmtId="49" fontId="62" fillId="13" borderId="9" xfId="0" applyNumberFormat="1" applyFont="1" applyFill="1" applyBorder="1"/>
    <xf numFmtId="0" fontId="53" fillId="0" borderId="9" xfId="0" applyFont="1" applyFill="1" applyBorder="1"/>
    <xf numFmtId="0" fontId="53" fillId="13" borderId="9" xfId="0" applyFont="1" applyFill="1" applyBorder="1" applyAlignment="1">
      <alignment horizontal="left"/>
    </xf>
    <xf numFmtId="0" fontId="76" fillId="13" borderId="20" xfId="0" applyFont="1" applyFill="1" applyBorder="1"/>
    <xf numFmtId="0" fontId="77" fillId="13" borderId="20" xfId="0" applyFont="1" applyFill="1" applyBorder="1" applyAlignment="1">
      <alignment horizontal="left"/>
    </xf>
    <xf numFmtId="0" fontId="53" fillId="13" borderId="7" xfId="0" applyFont="1" applyFill="1" applyBorder="1" applyAlignment="1">
      <alignment horizontal="right"/>
    </xf>
    <xf numFmtId="0" fontId="34" fillId="13" borderId="7" xfId="0" applyFont="1" applyFill="1" applyBorder="1" applyAlignment="1">
      <alignment horizontal="right"/>
    </xf>
    <xf numFmtId="0" fontId="62" fillId="13" borderId="9" xfId="0" applyFont="1" applyFill="1" applyBorder="1"/>
    <xf numFmtId="0" fontId="79" fillId="13" borderId="0" xfId="0" applyFont="1" applyFill="1"/>
    <xf numFmtId="14" fontId="55" fillId="13" borderId="0" xfId="0" applyNumberFormat="1" applyFont="1" applyFill="1" applyBorder="1" applyAlignment="1">
      <alignment horizontal="left"/>
    </xf>
    <xf numFmtId="3" fontId="34" fillId="3" borderId="3" xfId="0" applyNumberFormat="1" applyFont="1" applyFill="1" applyBorder="1"/>
    <xf numFmtId="0" fontId="34" fillId="3" borderId="7" xfId="0" applyFont="1" applyFill="1" applyBorder="1"/>
    <xf numFmtId="3" fontId="34" fillId="0" borderId="0" xfId="0" applyNumberFormat="1" applyFont="1"/>
    <xf numFmtId="165" fontId="1" fillId="7" borderId="10" xfId="0" applyNumberFormat="1" applyFont="1" applyFill="1" applyBorder="1" applyAlignment="1">
      <alignment horizontal="center"/>
    </xf>
    <xf numFmtId="165" fontId="47" fillId="5" borderId="7" xfId="0" applyNumberFormat="1" applyFont="1" applyFill="1" applyBorder="1"/>
    <xf numFmtId="165" fontId="2" fillId="3" borderId="7" xfId="0" applyNumberFormat="1" applyFont="1" applyFill="1" applyBorder="1"/>
    <xf numFmtId="165" fontId="39" fillId="7" borderId="7" xfId="0" applyNumberFormat="1" applyFont="1" applyFill="1" applyBorder="1"/>
    <xf numFmtId="165" fontId="39" fillId="5" borderId="7" xfId="0" applyNumberFormat="1" applyFont="1" applyFill="1" applyBorder="1"/>
    <xf numFmtId="164" fontId="39" fillId="10" borderId="7" xfId="0" applyNumberFormat="1" applyFont="1" applyFill="1" applyBorder="1"/>
    <xf numFmtId="165" fontId="39" fillId="10" borderId="7" xfId="0" applyNumberFormat="1" applyFont="1" applyFill="1" applyBorder="1"/>
    <xf numFmtId="164" fontId="65" fillId="10" borderId="7" xfId="0" applyNumberFormat="1" applyFont="1" applyFill="1" applyBorder="1"/>
    <xf numFmtId="0" fontId="34" fillId="6" borderId="0" xfId="0" applyFont="1" applyFill="1"/>
    <xf numFmtId="0" fontId="34" fillId="0" borderId="0" xfId="0" applyFont="1"/>
    <xf numFmtId="0" fontId="35" fillId="0" borderId="0" xfId="0" applyFont="1"/>
    <xf numFmtId="0" fontId="81" fillId="5" borderId="0" xfId="0" applyFont="1" applyFill="1"/>
    <xf numFmtId="0" fontId="35" fillId="6" borderId="0" xfId="0" applyFont="1" applyFill="1"/>
    <xf numFmtId="0" fontId="2" fillId="16" borderId="7" xfId="0" applyFont="1" applyFill="1" applyBorder="1"/>
    <xf numFmtId="0" fontId="5" fillId="16" borderId="7" xfId="0" applyFont="1" applyFill="1" applyBorder="1"/>
    <xf numFmtId="49" fontId="34" fillId="3" borderId="7" xfId="0" applyNumberFormat="1" applyFont="1" applyFill="1" applyBorder="1"/>
    <xf numFmtId="49" fontId="34" fillId="15" borderId="7" xfId="0" applyNumberFormat="1" applyFont="1" applyFill="1" applyBorder="1"/>
    <xf numFmtId="165" fontId="35" fillId="15" borderId="7" xfId="0" applyNumberFormat="1" applyFont="1" applyFill="1" applyBorder="1"/>
    <xf numFmtId="0" fontId="35" fillId="16" borderId="7" xfId="0" applyFont="1" applyFill="1" applyBorder="1"/>
    <xf numFmtId="0" fontId="34" fillId="15" borderId="0" xfId="0" applyFont="1" applyFill="1"/>
    <xf numFmtId="0" fontId="53" fillId="13" borderId="2" xfId="0" applyFont="1" applyFill="1" applyBorder="1" applyAlignment="1"/>
    <xf numFmtId="0" fontId="53" fillId="12" borderId="2" xfId="0" applyFont="1" applyFill="1" applyBorder="1" applyAlignment="1"/>
    <xf numFmtId="0" fontId="2" fillId="6" borderId="11" xfId="0" applyFont="1" applyFill="1" applyBorder="1" applyAlignment="1"/>
    <xf numFmtId="0" fontId="0" fillId="12" borderId="5" xfId="0" applyFont="1" applyFill="1" applyBorder="1" applyAlignment="1"/>
    <xf numFmtId="0" fontId="35" fillId="6" borderId="10" xfId="0" applyFont="1" applyFill="1" applyBorder="1"/>
    <xf numFmtId="0" fontId="83" fillId="13" borderId="0" xfId="0" applyFont="1" applyFill="1"/>
    <xf numFmtId="0" fontId="35" fillId="6" borderId="7" xfId="0" applyFont="1" applyFill="1" applyBorder="1" applyAlignment="1">
      <alignment horizontal="center" vertical="center"/>
    </xf>
    <xf numFmtId="0" fontId="68" fillId="13" borderId="7" xfId="0" applyFont="1" applyFill="1" applyBorder="1"/>
    <xf numFmtId="0" fontId="53" fillId="14" borderId="37" xfId="0" applyFont="1" applyFill="1" applyBorder="1"/>
    <xf numFmtId="0" fontId="53" fillId="14" borderId="38" xfId="0" applyFont="1" applyFill="1" applyBorder="1"/>
    <xf numFmtId="0" fontId="53" fillId="14" borderId="39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 vertical="center" wrapText="1"/>
    </xf>
    <xf numFmtId="0" fontId="34" fillId="3" borderId="0" xfId="0" applyFont="1" applyFill="1" applyBorder="1" applyAlignment="1">
      <alignment horizontal="center"/>
    </xf>
    <xf numFmtId="165" fontId="86" fillId="13" borderId="9" xfId="0" applyNumberFormat="1" applyFont="1" applyFill="1" applyBorder="1"/>
    <xf numFmtId="0" fontId="68" fillId="13" borderId="0" xfId="0" applyFont="1" applyFill="1"/>
    <xf numFmtId="0" fontId="67" fillId="13" borderId="14" xfId="0" applyFont="1" applyFill="1" applyBorder="1"/>
    <xf numFmtId="0" fontId="68" fillId="13" borderId="0" xfId="0" applyFont="1" applyFill="1"/>
    <xf numFmtId="0" fontId="67" fillId="13" borderId="14" xfId="0" applyFont="1" applyFill="1" applyBorder="1"/>
    <xf numFmtId="0" fontId="68" fillId="13" borderId="0" xfId="0" applyFont="1" applyFill="1"/>
    <xf numFmtId="0" fontId="67" fillId="13" borderId="14" xfId="0" applyFont="1" applyFill="1" applyBorder="1"/>
    <xf numFmtId="0" fontId="68" fillId="13" borderId="0" xfId="0" applyFont="1" applyFill="1"/>
    <xf numFmtId="0" fontId="67" fillId="13" borderId="14" xfId="0" applyFont="1" applyFill="1" applyBorder="1"/>
    <xf numFmtId="0" fontId="2" fillId="0" borderId="0" xfId="0" applyFont="1"/>
    <xf numFmtId="0" fontId="2" fillId="6" borderId="0" xfId="0" applyFont="1" applyFill="1"/>
    <xf numFmtId="0" fontId="2" fillId="6" borderId="7" xfId="0" applyFont="1" applyFill="1" applyBorder="1"/>
    <xf numFmtId="165" fontId="4" fillId="3" borderId="7" xfId="0" applyNumberFormat="1" applyFont="1" applyFill="1" applyBorder="1"/>
    <xf numFmtId="0" fontId="35" fillId="6" borderId="7" xfId="0" applyFont="1" applyFill="1" applyBorder="1"/>
    <xf numFmtId="165" fontId="35" fillId="3" borderId="7" xfId="0" applyNumberFormat="1" applyFont="1" applyFill="1" applyBorder="1"/>
    <xf numFmtId="0" fontId="66" fillId="13" borderId="14" xfId="0" applyFont="1" applyFill="1" applyBorder="1"/>
    <xf numFmtId="0" fontId="68" fillId="13" borderId="0" xfId="0" applyFont="1" applyFill="1"/>
    <xf numFmtId="0" fontId="34" fillId="6" borderId="0" xfId="0" applyFont="1" applyFill="1"/>
    <xf numFmtId="0" fontId="34" fillId="0" borderId="0" xfId="0" applyFont="1"/>
    <xf numFmtId="0" fontId="35" fillId="0" borderId="0" xfId="0" applyFont="1"/>
    <xf numFmtId="0" fontId="35" fillId="6" borderId="0" xfId="0" applyFont="1" applyFill="1"/>
    <xf numFmtId="0" fontId="5" fillId="16" borderId="7" xfId="0" applyFont="1" applyFill="1" applyBorder="1"/>
    <xf numFmtId="49" fontId="34" fillId="3" borderId="7" xfId="0" applyNumberFormat="1" applyFont="1" applyFill="1" applyBorder="1"/>
    <xf numFmtId="165" fontId="35" fillId="15" borderId="7" xfId="0" applyNumberFormat="1" applyFont="1" applyFill="1" applyBorder="1"/>
    <xf numFmtId="165" fontId="34" fillId="0" borderId="0" xfId="0" applyNumberFormat="1" applyFont="1"/>
    <xf numFmtId="0" fontId="58" fillId="13" borderId="7" xfId="0" applyFont="1" applyFill="1" applyBorder="1"/>
    <xf numFmtId="0" fontId="75" fillId="13" borderId="7" xfId="0" applyFont="1" applyFill="1" applyBorder="1"/>
    <xf numFmtId="49" fontId="58" fillId="13" borderId="35" xfId="0" applyNumberFormat="1" applyFont="1" applyFill="1" applyBorder="1"/>
    <xf numFmtId="0" fontId="56" fillId="13" borderId="7" xfId="0" applyFont="1" applyFill="1" applyBorder="1"/>
    <xf numFmtId="0" fontId="55" fillId="13" borderId="7" xfId="0" applyFont="1" applyFill="1" applyBorder="1" applyAlignment="1">
      <alignment horizontal="left" vertical="center"/>
    </xf>
    <xf numFmtId="165" fontId="55" fillId="13" borderId="0" xfId="0" applyNumberFormat="1" applyFont="1" applyFill="1"/>
    <xf numFmtId="0" fontId="87" fillId="0" borderId="0" xfId="0" applyFont="1"/>
    <xf numFmtId="0" fontId="43" fillId="0" borderId="0" xfId="0" applyFont="1"/>
    <xf numFmtId="0" fontId="0" fillId="0" borderId="0" xfId="0" applyFont="1"/>
    <xf numFmtId="49" fontId="84" fillId="13" borderId="0" xfId="0" applyNumberFormat="1" applyFont="1" applyFill="1"/>
    <xf numFmtId="165" fontId="0" fillId="0" borderId="0" xfId="0" applyNumberFormat="1" applyFont="1"/>
    <xf numFmtId="0" fontId="0" fillId="13" borderId="0" xfId="0" applyFont="1" applyFill="1"/>
    <xf numFmtId="0" fontId="88" fillId="0" borderId="0" xfId="0" applyFont="1"/>
    <xf numFmtId="0" fontId="82" fillId="13" borderId="0" xfId="0" applyFont="1" applyFill="1"/>
    <xf numFmtId="49" fontId="34" fillId="6" borderId="7" xfId="0" applyNumberFormat="1" applyFont="1" applyFill="1" applyBorder="1"/>
    <xf numFmtId="0" fontId="2" fillId="15" borderId="7" xfId="0" applyFont="1" applyFill="1" applyBorder="1"/>
    <xf numFmtId="0" fontId="55" fillId="13" borderId="9" xfId="0" applyFont="1" applyFill="1" applyBorder="1" applyAlignment="1">
      <alignment horizontal="left"/>
    </xf>
    <xf numFmtId="49" fontId="35" fillId="15" borderId="7" xfId="0" applyNumberFormat="1" applyFont="1" applyFill="1" applyBorder="1"/>
    <xf numFmtId="0" fontId="89" fillId="0" borderId="0" xfId="0" applyFont="1"/>
    <xf numFmtId="49" fontId="80" fillId="13" borderId="0" xfId="0" applyNumberFormat="1" applyFont="1" applyFill="1"/>
    <xf numFmtId="0" fontId="90" fillId="13" borderId="14" xfId="0" applyFont="1" applyFill="1" applyBorder="1"/>
    <xf numFmtId="49" fontId="91" fillId="13" borderId="0" xfId="0" applyNumberFormat="1" applyFont="1" applyFill="1"/>
    <xf numFmtId="0" fontId="92" fillId="13" borderId="7" xfId="0" applyFont="1" applyFill="1" applyBorder="1" applyAlignment="1">
      <alignment horizontal="right"/>
    </xf>
    <xf numFmtId="0" fontId="93" fillId="13" borderId="7" xfId="0" applyFont="1" applyFill="1" applyBorder="1" applyAlignment="1">
      <alignment horizontal="left"/>
    </xf>
    <xf numFmtId="165" fontId="86" fillId="13" borderId="7" xfId="0" applyNumberFormat="1" applyFont="1" applyFill="1" applyBorder="1"/>
    <xf numFmtId="165" fontId="86" fillId="13" borderId="20" xfId="0" applyNumberFormat="1" applyFont="1" applyFill="1" applyBorder="1"/>
    <xf numFmtId="0" fontId="85" fillId="13" borderId="14" xfId="0" applyFont="1" applyFill="1" applyBorder="1"/>
    <xf numFmtId="0" fontId="96" fillId="0" borderId="0" xfId="0" applyFont="1"/>
    <xf numFmtId="0" fontId="97" fillId="13" borderId="0" xfId="0" applyFont="1" applyFill="1"/>
    <xf numFmtId="0" fontId="95" fillId="13" borderId="7" xfId="0" applyFont="1" applyFill="1" applyBorder="1"/>
    <xf numFmtId="0" fontId="94" fillId="13" borderId="7" xfId="0" applyFont="1" applyFill="1" applyBorder="1"/>
    <xf numFmtId="0" fontId="85" fillId="13" borderId="7" xfId="0" applyFont="1" applyFill="1" applyBorder="1" applyAlignment="1">
      <alignment horizontal="left"/>
    </xf>
    <xf numFmtId="0" fontId="91" fillId="13" borderId="0" xfId="0" applyFont="1" applyFill="1"/>
    <xf numFmtId="0" fontId="2" fillId="6" borderId="11" xfId="0" applyFont="1" applyFill="1" applyBorder="1" applyAlignment="1"/>
    <xf numFmtId="165" fontId="43" fillId="0" borderId="0" xfId="0" applyNumberFormat="1" applyFont="1"/>
    <xf numFmtId="0" fontId="88" fillId="13" borderId="14" xfId="0" applyFont="1" applyFill="1" applyBorder="1"/>
    <xf numFmtId="0" fontId="77" fillId="13" borderId="18" xfId="0" applyFont="1" applyFill="1" applyBorder="1" applyAlignment="1">
      <alignment horizontal="left"/>
    </xf>
    <xf numFmtId="0" fontId="88" fillId="13" borderId="0" xfId="0" applyFont="1" applyFill="1"/>
    <xf numFmtId="165" fontId="62" fillId="13" borderId="14" xfId="0" applyNumberFormat="1" applyFont="1" applyFill="1" applyBorder="1"/>
    <xf numFmtId="165" fontId="62" fillId="14" borderId="9" xfId="0" applyNumberFormat="1" applyFont="1" applyFill="1" applyBorder="1"/>
    <xf numFmtId="0" fontId="34" fillId="11" borderId="11" xfId="0" applyFont="1" applyFill="1" applyBorder="1" applyAlignment="1"/>
    <xf numFmtId="0" fontId="34" fillId="6" borderId="11" xfId="0" applyFont="1" applyFill="1" applyBorder="1" applyAlignment="1"/>
    <xf numFmtId="0" fontId="2" fillId="6" borderId="24" xfId="0" applyFont="1" applyFill="1" applyBorder="1"/>
    <xf numFmtId="0" fontId="2" fillId="6" borderId="34" xfId="0" applyFont="1" applyFill="1" applyBorder="1"/>
    <xf numFmtId="0" fontId="98" fillId="13" borderId="14" xfId="0" applyFont="1" applyFill="1" applyBorder="1"/>
    <xf numFmtId="0" fontId="53" fillId="12" borderId="7" xfId="0" applyFont="1" applyFill="1" applyBorder="1"/>
    <xf numFmtId="0" fontId="53" fillId="12" borderId="7" xfId="0" applyFont="1" applyFill="1" applyBorder="1" applyAlignment="1">
      <alignment horizontal="left"/>
    </xf>
    <xf numFmtId="0" fontId="60" fillId="12" borderId="7" xfId="0" applyFont="1" applyFill="1" applyBorder="1"/>
    <xf numFmtId="165" fontId="58" fillId="12" borderId="7" xfId="0" applyNumberFormat="1" applyFont="1" applyFill="1" applyBorder="1"/>
    <xf numFmtId="165" fontId="58" fillId="12" borderId="9" xfId="0" applyNumberFormat="1" applyFont="1" applyFill="1" applyBorder="1"/>
    <xf numFmtId="0" fontId="2" fillId="17" borderId="7" xfId="0" applyFont="1" applyFill="1" applyBorder="1"/>
    <xf numFmtId="0" fontId="4" fillId="17" borderId="7" xfId="0" applyFont="1" applyFill="1" applyBorder="1"/>
    <xf numFmtId="0" fontId="50" fillId="17" borderId="7" xfId="0" applyFont="1" applyFill="1" applyBorder="1"/>
    <xf numFmtId="165" fontId="4" fillId="17" borderId="7" xfId="0" applyNumberFormat="1" applyFont="1" applyFill="1" applyBorder="1"/>
    <xf numFmtId="165" fontId="91" fillId="13" borderId="0" xfId="0" applyNumberFormat="1" applyFont="1" applyFill="1" applyBorder="1"/>
    <xf numFmtId="49" fontId="37" fillId="3" borderId="7" xfId="0" applyNumberFormat="1" applyFont="1" applyFill="1" applyBorder="1"/>
    <xf numFmtId="0" fontId="99" fillId="0" borderId="0" xfId="0" applyFont="1"/>
    <xf numFmtId="165" fontId="32" fillId="3" borderId="7" xfId="0" applyNumberFormat="1" applyFont="1" applyFill="1" applyBorder="1"/>
    <xf numFmtId="0" fontId="95" fillId="13" borderId="9" xfId="0" applyFont="1" applyFill="1" applyBorder="1"/>
    <xf numFmtId="49" fontId="91" fillId="13" borderId="0" xfId="0" applyNumberFormat="1" applyFont="1" applyFill="1" applyBorder="1"/>
    <xf numFmtId="0" fontId="91" fillId="13" borderId="0" xfId="0" applyFont="1" applyFill="1" applyAlignment="1">
      <alignment horizontal="left"/>
    </xf>
    <xf numFmtId="49" fontId="100" fillId="13" borderId="7" xfId="0" applyNumberFormat="1" applyFont="1" applyFill="1" applyBorder="1"/>
    <xf numFmtId="0" fontId="54" fillId="13" borderId="7" xfId="0" applyFont="1" applyFill="1" applyBorder="1"/>
    <xf numFmtId="165" fontId="58" fillId="13" borderId="36" xfId="0" applyNumberFormat="1" applyFont="1" applyFill="1" applyBorder="1"/>
    <xf numFmtId="0" fontId="0" fillId="12" borderId="33" xfId="0" applyFont="1" applyFill="1" applyBorder="1" applyAlignment="1"/>
    <xf numFmtId="0" fontId="2" fillId="13" borderId="20" xfId="0" applyFont="1" applyFill="1" applyBorder="1"/>
    <xf numFmtId="0" fontId="5" fillId="13" borderId="20" xfId="0" applyFont="1" applyFill="1" applyBorder="1" applyAlignment="1">
      <alignment horizontal="left"/>
    </xf>
    <xf numFmtId="0" fontId="78" fillId="13" borderId="20" xfId="0" applyFont="1" applyFill="1" applyBorder="1"/>
    <xf numFmtId="0" fontId="77" fillId="13" borderId="0" xfId="0" applyFont="1" applyFill="1" applyBorder="1"/>
    <xf numFmtId="0" fontId="53" fillId="11" borderId="26" xfId="0" applyFont="1" applyFill="1" applyBorder="1" applyAlignment="1">
      <alignment horizontal="left"/>
    </xf>
    <xf numFmtId="0" fontId="54" fillId="11" borderId="26" xfId="0" applyFont="1" applyFill="1" applyBorder="1"/>
    <xf numFmtId="0" fontId="55" fillId="13" borderId="3" xfId="0" applyFont="1" applyFill="1" applyBorder="1"/>
    <xf numFmtId="49" fontId="53" fillId="13" borderId="9" xfId="0" applyNumberFormat="1" applyFont="1" applyFill="1" applyBorder="1"/>
    <xf numFmtId="0" fontId="50" fillId="5" borderId="0" xfId="0" applyFont="1" applyFill="1"/>
    <xf numFmtId="0" fontId="50" fillId="0" borderId="0" xfId="0" applyFont="1"/>
    <xf numFmtId="49" fontId="55" fillId="13" borderId="7" xfId="0" applyNumberFormat="1" applyFont="1" applyFill="1" applyBorder="1"/>
    <xf numFmtId="0" fontId="75" fillId="14" borderId="7" xfId="0" applyFont="1" applyFill="1" applyBorder="1"/>
    <xf numFmtId="0" fontId="55" fillId="14" borderId="7" xfId="0" applyFont="1" applyFill="1" applyBorder="1"/>
    <xf numFmtId="49" fontId="53" fillId="14" borderId="9" xfId="0" applyNumberFormat="1" applyFont="1" applyFill="1" applyBorder="1"/>
    <xf numFmtId="0" fontId="94" fillId="13" borderId="20" xfId="0" applyFont="1" applyFill="1" applyBorder="1"/>
    <xf numFmtId="0" fontId="85" fillId="13" borderId="20" xfId="0" applyFont="1" applyFill="1" applyBorder="1" applyAlignment="1">
      <alignment horizontal="left"/>
    </xf>
    <xf numFmtId="165" fontId="58" fillId="12" borderId="36" xfId="0" applyNumberFormat="1" applyFont="1" applyFill="1" applyBorder="1"/>
    <xf numFmtId="0" fontId="87" fillId="0" borderId="0" xfId="0" applyFont="1" applyBorder="1"/>
    <xf numFmtId="0" fontId="4" fillId="10" borderId="7" xfId="0" applyFont="1" applyFill="1" applyBorder="1"/>
    <xf numFmtId="0" fontId="101" fillId="13" borderId="0" xfId="0" applyFont="1" applyFill="1" applyBorder="1" applyAlignment="1">
      <alignment horizontal="left"/>
    </xf>
    <xf numFmtId="0" fontId="102" fillId="13" borderId="14" xfId="0" applyFont="1" applyFill="1" applyBorder="1"/>
    <xf numFmtId="165" fontId="57" fillId="13" borderId="7" xfId="0" applyNumberFormat="1" applyFont="1" applyFill="1" applyBorder="1"/>
    <xf numFmtId="165" fontId="57" fillId="13" borderId="9" xfId="0" applyNumberFormat="1" applyFont="1" applyFill="1" applyBorder="1"/>
    <xf numFmtId="0" fontId="102" fillId="13" borderId="0" xfId="0" applyFont="1" applyFill="1"/>
    <xf numFmtId="0" fontId="2" fillId="13" borderId="0" xfId="0" applyFont="1" applyFill="1" applyBorder="1" applyAlignment="1">
      <alignment horizontal="right"/>
    </xf>
    <xf numFmtId="0" fontId="34" fillId="13" borderId="20" xfId="0" applyFont="1" applyFill="1" applyBorder="1" applyAlignment="1">
      <alignment horizontal="left"/>
    </xf>
    <xf numFmtId="0" fontId="57" fillId="13" borderId="9" xfId="0" applyFont="1" applyFill="1" applyBorder="1"/>
    <xf numFmtId="165" fontId="89" fillId="0" borderId="0" xfId="0" applyNumberFormat="1" applyFont="1"/>
    <xf numFmtId="165" fontId="58" fillId="14" borderId="16" xfId="0" applyNumberFormat="1" applyFont="1" applyFill="1" applyBorder="1"/>
    <xf numFmtId="165" fontId="58" fillId="13" borderId="16" xfId="0" applyNumberFormat="1" applyFont="1" applyFill="1" applyBorder="1"/>
    <xf numFmtId="165" fontId="58" fillId="12" borderId="25" xfId="0" applyNumberFormat="1" applyFont="1" applyFill="1" applyBorder="1"/>
    <xf numFmtId="0" fontId="58" fillId="13" borderId="2" xfId="0" applyFont="1" applyFill="1" applyBorder="1"/>
    <xf numFmtId="0" fontId="74" fillId="13" borderId="20" xfId="0" applyFont="1" applyFill="1" applyBorder="1"/>
    <xf numFmtId="165" fontId="74" fillId="13" borderId="20" xfId="0" applyNumberFormat="1" applyFont="1" applyFill="1" applyBorder="1"/>
    <xf numFmtId="0" fontId="53" fillId="13" borderId="25" xfId="0" applyFont="1" applyFill="1" applyBorder="1" applyAlignment="1">
      <alignment horizontal="left"/>
    </xf>
    <xf numFmtId="0" fontId="54" fillId="12" borderId="25" xfId="0" applyFont="1" applyFill="1" applyBorder="1"/>
    <xf numFmtId="0" fontId="53" fillId="13" borderId="21" xfId="0" applyFont="1" applyFill="1" applyBorder="1" applyAlignment="1">
      <alignment horizontal="right"/>
    </xf>
    <xf numFmtId="0" fontId="55" fillId="13" borderId="21" xfId="0" applyFont="1" applyFill="1" applyBorder="1" applyAlignment="1">
      <alignment horizontal="left"/>
    </xf>
    <xf numFmtId="0" fontId="53" fillId="13" borderId="21" xfId="0" applyFont="1" applyFill="1" applyBorder="1"/>
    <xf numFmtId="0" fontId="0" fillId="0" borderId="1" xfId="0" applyFont="1" applyBorder="1" applyAlignment="1"/>
    <xf numFmtId="0" fontId="0" fillId="0" borderId="5" xfId="0" applyFont="1" applyBorder="1" applyAlignment="1"/>
    <xf numFmtId="165" fontId="58" fillId="13" borderId="25" xfId="0" applyNumberFormat="1" applyFont="1" applyFill="1" applyBorder="1"/>
    <xf numFmtId="165" fontId="62" fillId="13" borderId="0" xfId="0" applyNumberFormat="1" applyFont="1" applyFill="1" applyBorder="1"/>
    <xf numFmtId="165" fontId="58" fillId="13" borderId="0" xfId="0" applyNumberFormat="1" applyFont="1" applyFill="1" applyBorder="1"/>
    <xf numFmtId="0" fontId="58" fillId="13" borderId="0" xfId="0" applyFont="1" applyFill="1" applyBorder="1"/>
    <xf numFmtId="165" fontId="62" fillId="13" borderId="9" xfId="0" applyNumberFormat="1" applyFont="1" applyFill="1" applyBorder="1"/>
    <xf numFmtId="165" fontId="62" fillId="13" borderId="7" xfId="0" applyNumberFormat="1" applyFont="1" applyFill="1" applyBorder="1"/>
    <xf numFmtId="0" fontId="57" fillId="13" borderId="7" xfId="0" applyFont="1" applyFill="1" applyBorder="1" applyAlignment="1">
      <alignment horizontal="left"/>
    </xf>
    <xf numFmtId="0" fontId="103" fillId="0" borderId="0" xfId="0" applyFont="1"/>
    <xf numFmtId="0" fontId="67" fillId="13" borderId="0" xfId="0" applyFont="1" applyFill="1" applyBorder="1"/>
    <xf numFmtId="165" fontId="67" fillId="13" borderId="0" xfId="0" applyNumberFormat="1" applyFont="1" applyFill="1" applyBorder="1"/>
    <xf numFmtId="0" fontId="71" fillId="13" borderId="0" xfId="0" applyFont="1" applyFill="1" applyBorder="1"/>
    <xf numFmtId="0" fontId="95" fillId="13" borderId="20" xfId="0" applyFont="1" applyFill="1" applyBorder="1"/>
    <xf numFmtId="0" fontId="105" fillId="6" borderId="7" xfId="0" applyFont="1" applyFill="1" applyBorder="1"/>
    <xf numFmtId="164" fontId="104" fillId="8" borderId="7" xfId="0" applyNumberFormat="1" applyFont="1" applyFill="1" applyBorder="1"/>
    <xf numFmtId="0" fontId="105" fillId="0" borderId="0" xfId="0" applyFont="1"/>
    <xf numFmtId="165" fontId="39" fillId="17" borderId="7" xfId="0" applyNumberFormat="1" applyFont="1" applyFill="1" applyBorder="1"/>
    <xf numFmtId="165" fontId="14" fillId="15" borderId="7" xfId="0" applyNumberFormat="1" applyFont="1" applyFill="1" applyBorder="1"/>
    <xf numFmtId="165" fontId="2" fillId="15" borderId="7" xfId="0" applyNumberFormat="1" applyFont="1" applyFill="1" applyBorder="1"/>
    <xf numFmtId="165" fontId="65" fillId="10" borderId="7" xfId="0" applyNumberFormat="1" applyFont="1" applyFill="1" applyBorder="1"/>
    <xf numFmtId="165" fontId="2" fillId="12" borderId="7" xfId="0" applyNumberFormat="1" applyFont="1" applyFill="1" applyBorder="1"/>
    <xf numFmtId="165" fontId="2" fillId="11" borderId="7" xfId="0" applyNumberFormat="1" applyFont="1" applyFill="1" applyBorder="1"/>
    <xf numFmtId="165" fontId="4" fillId="12" borderId="7" xfId="0" applyNumberFormat="1" applyFont="1" applyFill="1" applyBorder="1"/>
    <xf numFmtId="165" fontId="4" fillId="11" borderId="7" xfId="0" applyNumberFormat="1" applyFont="1" applyFill="1" applyBorder="1"/>
    <xf numFmtId="0" fontId="22" fillId="3" borderId="2" xfId="0" applyFont="1" applyFill="1" applyBorder="1" applyAlignment="1">
      <alignment horizontal="center" vertical="center" wrapText="1"/>
    </xf>
    <xf numFmtId="165" fontId="4" fillId="15" borderId="7" xfId="0" applyNumberFormat="1" applyFont="1" applyFill="1" applyBorder="1"/>
    <xf numFmtId="165" fontId="4" fillId="16" borderId="7" xfId="0" applyNumberFormat="1" applyFont="1" applyFill="1" applyBorder="1"/>
    <xf numFmtId="165" fontId="2" fillId="15" borderId="0" xfId="0" applyNumberFormat="1" applyFont="1" applyFill="1"/>
    <xf numFmtId="0" fontId="106" fillId="0" borderId="0" xfId="0" applyFont="1"/>
    <xf numFmtId="0" fontId="34" fillId="3" borderId="3" xfId="0" applyFont="1" applyFill="1" applyBorder="1"/>
    <xf numFmtId="165" fontId="67" fillId="13" borderId="0" xfId="0" applyNumberFormat="1" applyFont="1" applyFill="1"/>
    <xf numFmtId="165" fontId="87" fillId="0" borderId="0" xfId="0" applyNumberFormat="1" applyFont="1"/>
    <xf numFmtId="0" fontId="58" fillId="13" borderId="7" xfId="0" applyFont="1" applyFill="1" applyBorder="1" applyAlignment="1">
      <alignment horizontal="center" vertical="center" wrapText="1"/>
    </xf>
    <xf numFmtId="165" fontId="62" fillId="0" borderId="7" xfId="0" applyNumberFormat="1" applyFont="1" applyFill="1" applyBorder="1"/>
    <xf numFmtId="165" fontId="58" fillId="14" borderId="9" xfId="0" applyNumberFormat="1" applyFont="1" applyFill="1" applyBorder="1" applyAlignment="1"/>
    <xf numFmtId="165" fontId="74" fillId="13" borderId="7" xfId="0" applyNumberFormat="1" applyFont="1" applyFill="1" applyBorder="1"/>
    <xf numFmtId="165" fontId="58" fillId="13" borderId="7" xfId="0" applyNumberFormat="1" applyFont="1" applyFill="1" applyBorder="1" applyAlignment="1"/>
    <xf numFmtId="165" fontId="58" fillId="13" borderId="15" xfId="0" applyNumberFormat="1" applyFont="1" applyFill="1" applyBorder="1" applyAlignment="1"/>
    <xf numFmtId="165" fontId="58" fillId="11" borderId="19" xfId="0" applyNumberFormat="1" applyFont="1" applyFill="1" applyBorder="1"/>
    <xf numFmtId="165" fontId="58" fillId="13" borderId="10" xfId="0" applyNumberFormat="1" applyFont="1" applyFill="1" applyBorder="1" applyAlignment="1"/>
    <xf numFmtId="165" fontId="58" fillId="13" borderId="35" xfId="0" applyNumberFormat="1" applyFont="1" applyFill="1" applyBorder="1" applyAlignment="1"/>
    <xf numFmtId="165" fontId="58" fillId="13" borderId="26" xfId="0" applyNumberFormat="1" applyFont="1" applyFill="1" applyBorder="1"/>
    <xf numFmtId="165" fontId="62" fillId="0" borderId="9" xfId="0" applyNumberFormat="1" applyFont="1" applyFill="1" applyBorder="1"/>
    <xf numFmtId="0" fontId="4" fillId="18" borderId="7" xfId="0" applyFont="1" applyFill="1" applyBorder="1"/>
    <xf numFmtId="165" fontId="58" fillId="14" borderId="11" xfId="0" applyNumberFormat="1" applyFont="1" applyFill="1" applyBorder="1"/>
    <xf numFmtId="165" fontId="58" fillId="13" borderId="22" xfId="0" applyNumberFormat="1" applyFont="1" applyFill="1" applyBorder="1"/>
    <xf numFmtId="165" fontId="62" fillId="13" borderId="11" xfId="0" applyNumberFormat="1" applyFont="1" applyFill="1" applyBorder="1"/>
    <xf numFmtId="165" fontId="58" fillId="13" borderId="11" xfId="0" applyNumberFormat="1" applyFont="1" applyFill="1" applyBorder="1"/>
    <xf numFmtId="165" fontId="58" fillId="14" borderId="22" xfId="0" applyNumberFormat="1" applyFont="1" applyFill="1" applyBorder="1"/>
    <xf numFmtId="165" fontId="58" fillId="14" borderId="22" xfId="0" applyNumberFormat="1" applyFont="1" applyFill="1" applyBorder="1" applyAlignment="1"/>
    <xf numFmtId="165" fontId="107" fillId="14" borderId="11" xfId="0" applyNumberFormat="1" applyFont="1" applyFill="1" applyBorder="1"/>
    <xf numFmtId="165" fontId="62" fillId="13" borderId="24" xfId="0" applyNumberFormat="1" applyFont="1" applyFill="1" applyBorder="1"/>
    <xf numFmtId="165" fontId="62" fillId="13" borderId="40" xfId="0" applyNumberFormat="1" applyFont="1" applyFill="1" applyBorder="1"/>
    <xf numFmtId="165" fontId="58" fillId="13" borderId="11" xfId="0" applyNumberFormat="1" applyFont="1" applyFill="1" applyBorder="1" applyAlignment="1"/>
    <xf numFmtId="165" fontId="58" fillId="12" borderId="1" xfId="0" applyNumberFormat="1" applyFont="1" applyFill="1" applyBorder="1"/>
    <xf numFmtId="165" fontId="58" fillId="13" borderId="1" xfId="0" applyNumberFormat="1" applyFont="1" applyFill="1" applyBorder="1"/>
    <xf numFmtId="165" fontId="58" fillId="11" borderId="1" xfId="0" applyNumberFormat="1" applyFont="1" applyFill="1" applyBorder="1"/>
    <xf numFmtId="165" fontId="58" fillId="13" borderId="19" xfId="0" applyNumberFormat="1" applyFont="1" applyFill="1" applyBorder="1"/>
    <xf numFmtId="0" fontId="62" fillId="14" borderId="19" xfId="0" applyFont="1" applyFill="1" applyBorder="1"/>
    <xf numFmtId="165" fontId="58" fillId="11" borderId="7" xfId="0" applyNumberFormat="1" applyFont="1" applyFill="1" applyBorder="1"/>
    <xf numFmtId="165" fontId="107" fillId="13" borderId="7" xfId="0" applyNumberFormat="1" applyFont="1" applyFill="1" applyBorder="1"/>
    <xf numFmtId="165" fontId="58" fillId="0" borderId="7" xfId="0" applyNumberFormat="1" applyFont="1" applyFill="1" applyBorder="1"/>
    <xf numFmtId="165" fontId="58" fillId="14" borderId="41" xfId="0" applyNumberFormat="1" applyFont="1" applyFill="1" applyBorder="1"/>
    <xf numFmtId="165" fontId="58" fillId="14" borderId="26" xfId="0" applyNumberFormat="1" applyFont="1" applyFill="1" applyBorder="1"/>
    <xf numFmtId="165" fontId="58" fillId="14" borderId="42" xfId="0" applyNumberFormat="1" applyFont="1" applyFill="1" applyBorder="1"/>
    <xf numFmtId="165" fontId="62" fillId="13" borderId="43" xfId="0" applyNumberFormat="1" applyFont="1" applyFill="1" applyBorder="1"/>
    <xf numFmtId="165" fontId="58" fillId="13" borderId="26" xfId="0" applyNumberFormat="1" applyFont="1" applyFill="1" applyBorder="1" applyAlignment="1"/>
    <xf numFmtId="165" fontId="62" fillId="13" borderId="44" xfId="0" applyNumberFormat="1" applyFont="1" applyFill="1" applyBorder="1"/>
    <xf numFmtId="165" fontId="58" fillId="13" borderId="43" xfId="0" applyNumberFormat="1" applyFont="1" applyFill="1" applyBorder="1" applyAlignment="1"/>
    <xf numFmtId="165" fontId="58" fillId="13" borderId="20" xfId="0" applyNumberFormat="1" applyFont="1" applyFill="1" applyBorder="1" applyAlignment="1"/>
    <xf numFmtId="165" fontId="58" fillId="11" borderId="45" xfId="0" applyNumberFormat="1" applyFont="1" applyFill="1" applyBorder="1"/>
    <xf numFmtId="0" fontId="53" fillId="14" borderId="25" xfId="0" applyFont="1" applyFill="1" applyBorder="1"/>
    <xf numFmtId="0" fontId="53" fillId="14" borderId="26" xfId="0" applyFont="1" applyFill="1" applyBorder="1" applyAlignment="1">
      <alignment horizontal="left"/>
    </xf>
    <xf numFmtId="0" fontId="60" fillId="14" borderId="26" xfId="0" applyFont="1" applyFill="1" applyBorder="1"/>
    <xf numFmtId="0" fontId="58" fillId="14" borderId="26" xfId="0" applyFont="1" applyFill="1" applyBorder="1"/>
    <xf numFmtId="0" fontId="58" fillId="14" borderId="45" xfId="0" applyFont="1" applyFill="1" applyBorder="1"/>
    <xf numFmtId="165" fontId="58" fillId="13" borderId="20" xfId="0" applyNumberFormat="1" applyFont="1" applyFill="1" applyBorder="1"/>
    <xf numFmtId="3" fontId="55" fillId="13" borderId="0" xfId="0" applyNumberFormat="1" applyFont="1" applyFill="1" applyBorder="1"/>
    <xf numFmtId="0" fontId="55" fillId="14" borderId="26" xfId="0" applyFont="1" applyFill="1" applyBorder="1" applyAlignment="1">
      <alignment horizontal="left"/>
    </xf>
    <xf numFmtId="0" fontId="57" fillId="14" borderId="26" xfId="0" applyFont="1" applyFill="1" applyBorder="1"/>
    <xf numFmtId="165" fontId="58" fillId="14" borderId="45" xfId="0" applyNumberFormat="1" applyFont="1" applyFill="1" applyBorder="1"/>
    <xf numFmtId="0" fontId="56" fillId="13" borderId="0" xfId="0" applyFont="1" applyFill="1" applyBorder="1"/>
    <xf numFmtId="0" fontId="2" fillId="6" borderId="11" xfId="0" applyFont="1" applyFill="1" applyBorder="1"/>
    <xf numFmtId="0" fontId="4" fillId="6" borderId="9" xfId="0" applyFont="1" applyFill="1" applyBorder="1"/>
    <xf numFmtId="0" fontId="34" fillId="12" borderId="11" xfId="0" applyFont="1" applyFill="1" applyBorder="1"/>
    <xf numFmtId="0" fontId="34" fillId="12" borderId="9" xfId="0" applyFont="1" applyFill="1" applyBorder="1"/>
    <xf numFmtId="0" fontId="53" fillId="14" borderId="17" xfId="0" applyFont="1" applyFill="1" applyBorder="1"/>
    <xf numFmtId="0" fontId="53" fillId="14" borderId="42" xfId="0" applyFont="1" applyFill="1" applyBorder="1" applyAlignment="1">
      <alignment horizontal="left"/>
    </xf>
    <xf numFmtId="0" fontId="60" fillId="14" borderId="42" xfId="0" applyFont="1" applyFill="1" applyBorder="1"/>
    <xf numFmtId="165" fontId="58" fillId="14" borderId="36" xfId="0" applyNumberFormat="1" applyFont="1" applyFill="1" applyBorder="1"/>
    <xf numFmtId="165" fontId="58" fillId="14" borderId="46" xfId="0" applyNumberFormat="1" applyFont="1" applyFill="1" applyBorder="1"/>
    <xf numFmtId="0" fontId="53" fillId="11" borderId="7" xfId="0" applyFont="1" applyFill="1" applyBorder="1"/>
    <xf numFmtId="0" fontId="55" fillId="11" borderId="7" xfId="0" applyFont="1" applyFill="1" applyBorder="1" applyAlignment="1">
      <alignment horizontal="left"/>
    </xf>
    <xf numFmtId="165" fontId="62" fillId="11" borderId="7" xfId="0" applyNumberFormat="1" applyFont="1" applyFill="1" applyBorder="1"/>
    <xf numFmtId="0" fontId="78" fillId="13" borderId="7" xfId="0" applyFont="1" applyFill="1" applyBorder="1"/>
    <xf numFmtId="0" fontId="108" fillId="13" borderId="7" xfId="0" applyFont="1" applyFill="1" applyBorder="1"/>
    <xf numFmtId="0" fontId="108" fillId="13" borderId="20" xfId="0" applyFont="1" applyFill="1" applyBorder="1"/>
    <xf numFmtId="165" fontId="109" fillId="13" borderId="7" xfId="0" applyNumberFormat="1" applyFont="1" applyFill="1" applyBorder="1"/>
    <xf numFmtId="165" fontId="109" fillId="13" borderId="9" xfId="0" applyNumberFormat="1" applyFont="1" applyFill="1" applyBorder="1"/>
    <xf numFmtId="165" fontId="110" fillId="13" borderId="7" xfId="0" applyNumberFormat="1" applyFont="1" applyFill="1" applyBorder="1"/>
    <xf numFmtId="165" fontId="109" fillId="0" borderId="7" xfId="0" applyNumberFormat="1" applyFont="1" applyFill="1" applyBorder="1"/>
    <xf numFmtId="165" fontId="109" fillId="13" borderId="34" xfId="0" applyNumberFormat="1" applyFont="1" applyFill="1" applyBorder="1"/>
    <xf numFmtId="165" fontId="109" fillId="13" borderId="35" xfId="0" applyNumberFormat="1" applyFont="1" applyFill="1" applyBorder="1"/>
    <xf numFmtId="165" fontId="109" fillId="13" borderId="20" xfId="0" applyNumberFormat="1" applyFont="1" applyFill="1" applyBorder="1"/>
    <xf numFmtId="165" fontId="111" fillId="13" borderId="9" xfId="0" applyNumberFormat="1" applyFont="1" applyFill="1" applyBorder="1"/>
    <xf numFmtId="0" fontId="34" fillId="6" borderId="11" xfId="0" applyFont="1" applyFill="1" applyBorder="1" applyAlignment="1"/>
    <xf numFmtId="0" fontId="46" fillId="0" borderId="9" xfId="0" applyFont="1" applyBorder="1" applyAlignment="1"/>
    <xf numFmtId="0" fontId="34" fillId="6" borderId="24" xfId="0" applyFont="1" applyFill="1" applyBorder="1" applyAlignment="1"/>
    <xf numFmtId="0" fontId="46" fillId="0" borderId="34" xfId="0" applyFont="1" applyBorder="1" applyAlignment="1"/>
    <xf numFmtId="0" fontId="2" fillId="3" borderId="2" xfId="0" applyFont="1" applyFill="1" applyBorder="1" applyAlignment="1"/>
    <xf numFmtId="0" fontId="0" fillId="0" borderId="1" xfId="0" applyBorder="1" applyAlignment="1"/>
    <xf numFmtId="0" fontId="0" fillId="0" borderId="5" xfId="0" applyBorder="1" applyAlignment="1"/>
    <xf numFmtId="49" fontId="6" fillId="5" borderId="11" xfId="0" applyNumberFormat="1" applyFont="1" applyFill="1" applyBorder="1" applyAlignment="1"/>
    <xf numFmtId="49" fontId="0" fillId="0" borderId="9" xfId="0" applyNumberFormat="1" applyBorder="1" applyAlignment="1"/>
    <xf numFmtId="0" fontId="0" fillId="0" borderId="9" xfId="0" applyBorder="1" applyAlignment="1"/>
    <xf numFmtId="49" fontId="39" fillId="10" borderId="11" xfId="0" applyNumberFormat="1" applyFont="1" applyFill="1" applyBorder="1" applyAlignment="1">
      <alignment horizontal="left" vertical="center"/>
    </xf>
    <xf numFmtId="49" fontId="51" fillId="0" borderId="9" xfId="0" applyNumberFormat="1" applyFont="1" applyBorder="1" applyAlignment="1">
      <alignment horizontal="left" vertical="center"/>
    </xf>
    <xf numFmtId="0" fontId="1" fillId="3" borderId="4" xfId="0" applyFont="1" applyFill="1" applyBorder="1" applyAlignment="1">
      <alignment horizontal="center"/>
    </xf>
    <xf numFmtId="0" fontId="22" fillId="3" borderId="12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9" fillId="10" borderId="11" xfId="0" applyFont="1" applyFill="1" applyBorder="1" applyAlignment="1"/>
    <xf numFmtId="0" fontId="51" fillId="10" borderId="9" xfId="0" applyFont="1" applyFill="1" applyBorder="1" applyAlignment="1"/>
    <xf numFmtId="0" fontId="6" fillId="5" borderId="11" xfId="0" applyFont="1" applyFill="1" applyBorder="1" applyAlignment="1"/>
    <xf numFmtId="0" fontId="6" fillId="5" borderId="9" xfId="0" applyFont="1" applyFill="1" applyBorder="1" applyAlignment="1"/>
    <xf numFmtId="0" fontId="52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99CC"/>
      <color rgb="FF00863D"/>
      <color rgb="FF0074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7"/>
  <sheetViews>
    <sheetView topLeftCell="B1" workbookViewId="0">
      <pane ySplit="3" topLeftCell="A4" activePane="bottomLeft" state="frozen"/>
      <selection activeCell="A3" sqref="A3"/>
      <selection pane="bottomLeft" activeCell="B1" sqref="B1"/>
    </sheetView>
  </sheetViews>
  <sheetFormatPr defaultRowHeight="11.25" x14ac:dyDescent="0.2"/>
  <cols>
    <col min="1" max="1" width="1.42578125" style="2" hidden="1" customWidth="1"/>
    <col min="2" max="2" width="4.140625" style="1" customWidth="1"/>
    <col min="3" max="3" width="7" style="2" customWidth="1"/>
    <col min="4" max="4" width="30.85546875" style="2" customWidth="1"/>
    <col min="5" max="5" width="5.140625" style="2" customWidth="1"/>
    <col min="6" max="6" width="6.28515625" style="2" customWidth="1"/>
    <col min="7" max="7" width="7.42578125" style="2" customWidth="1"/>
    <col min="8" max="8" width="6.7109375" style="2" customWidth="1"/>
    <col min="9" max="10" width="7" style="2" customWidth="1"/>
    <col min="11" max="11" width="6.140625" style="2" customWidth="1"/>
    <col min="12" max="12" width="6" style="2" customWidth="1"/>
    <col min="13" max="13" width="5.7109375" style="2" customWidth="1"/>
    <col min="14" max="14" width="9.7109375" style="2" bestFit="1" customWidth="1"/>
    <col min="15" max="16384" width="9.140625" style="2"/>
  </cols>
  <sheetData>
    <row r="1" spans="1:13" ht="24" customHeight="1" x14ac:dyDescent="0.2">
      <c r="A1" s="19"/>
      <c r="B1" s="21" t="s">
        <v>1291</v>
      </c>
      <c r="C1" s="16"/>
      <c r="D1" s="16"/>
      <c r="E1" s="16"/>
      <c r="F1" s="18"/>
      <c r="G1" s="18"/>
      <c r="H1" s="18"/>
      <c r="I1" s="18"/>
      <c r="J1" s="18"/>
      <c r="K1" s="18"/>
      <c r="L1" s="18"/>
    </row>
    <row r="2" spans="1:13" ht="13.5" thickBot="1" x14ac:dyDescent="0.25">
      <c r="A2" s="18"/>
      <c r="B2" s="19" t="s">
        <v>438</v>
      </c>
      <c r="C2" s="20"/>
      <c r="D2" s="18"/>
      <c r="E2" s="18"/>
      <c r="F2" s="386"/>
      <c r="G2" s="248"/>
      <c r="H2" s="248"/>
      <c r="I2" s="248"/>
      <c r="J2" s="248"/>
      <c r="K2" s="248" t="s">
        <v>650</v>
      </c>
      <c r="L2" s="248"/>
    </row>
    <row r="3" spans="1:13" ht="49.5" customHeight="1" thickBot="1" x14ac:dyDescent="0.25">
      <c r="A3" s="16"/>
      <c r="B3" s="626"/>
      <c r="C3" s="627"/>
      <c r="D3" s="628"/>
      <c r="E3" s="385" t="s">
        <v>846</v>
      </c>
      <c r="F3" s="541" t="s">
        <v>1142</v>
      </c>
      <c r="G3" s="541" t="s">
        <v>1183</v>
      </c>
      <c r="H3" s="541" t="s">
        <v>1184</v>
      </c>
      <c r="I3" s="541" t="s">
        <v>1181</v>
      </c>
      <c r="J3" s="541" t="s">
        <v>1285</v>
      </c>
      <c r="K3" s="541" t="s">
        <v>1182</v>
      </c>
      <c r="L3" s="541" t="s">
        <v>1185</v>
      </c>
    </row>
    <row r="4" spans="1:13" s="3" customFormat="1" ht="18" customHeight="1" x14ac:dyDescent="0.25">
      <c r="A4" s="14"/>
      <c r="B4" s="131" t="s">
        <v>439</v>
      </c>
      <c r="C4" s="27"/>
      <c r="D4" s="28"/>
      <c r="E4" s="200"/>
      <c r="F4" s="354"/>
      <c r="G4" s="200"/>
      <c r="H4" s="200"/>
      <c r="I4" s="200"/>
      <c r="J4" s="200"/>
      <c r="K4" s="200"/>
      <c r="L4" s="200"/>
    </row>
    <row r="5" spans="1:13" s="3" customFormat="1" ht="15" customHeight="1" x14ac:dyDescent="0.2">
      <c r="A5" s="14"/>
      <c r="B5" s="22"/>
      <c r="C5" s="22"/>
      <c r="D5" s="22" t="s">
        <v>329</v>
      </c>
      <c r="E5" s="25"/>
      <c r="F5" s="357">
        <f>SUM('Príloha 2025'!F5)</f>
        <v>7290.4000000000015</v>
      </c>
      <c r="G5" s="357">
        <f>SUM('Príloha 2025'!G5)</f>
        <v>8320.5999999999985</v>
      </c>
      <c r="H5" s="357">
        <f>SUM('Príloha 2025'!H5)</f>
        <v>8363.0999999999985</v>
      </c>
      <c r="I5" s="357">
        <f>SUM('Príloha 2025'!I5)</f>
        <v>8659</v>
      </c>
      <c r="J5" s="357">
        <f>SUM('Príloha 2025'!J5)</f>
        <v>9038.7000000000007</v>
      </c>
      <c r="K5" s="357">
        <f>SUM('Príloha 2025'!K5)</f>
        <v>8024.4</v>
      </c>
      <c r="L5" s="357">
        <f>SUM('Príloha 2025'!L5)</f>
        <v>8101.3</v>
      </c>
    </row>
    <row r="6" spans="1:13" s="1" customFormat="1" ht="15" customHeight="1" x14ac:dyDescent="0.2">
      <c r="A6" s="14"/>
      <c r="B6" s="22">
        <v>100</v>
      </c>
      <c r="C6" s="22"/>
      <c r="D6" s="22" t="s">
        <v>1</v>
      </c>
      <c r="E6" s="25"/>
      <c r="F6" s="357">
        <f t="shared" ref="F6:L6" si="0">SUM(F7:F10)</f>
        <v>3888.7999999999997</v>
      </c>
      <c r="G6" s="357">
        <f t="shared" si="0"/>
        <v>4215.5</v>
      </c>
      <c r="H6" s="357">
        <f>SUM('Príloha 2025'!H6)</f>
        <v>4437.7</v>
      </c>
      <c r="I6" s="357">
        <f>SUM(I7:I10)</f>
        <v>3761.2</v>
      </c>
      <c r="J6" s="357">
        <f>SUM(J7:J10)</f>
        <v>3761.2</v>
      </c>
      <c r="K6" s="357">
        <f>SUM(K7:K10)</f>
        <v>3884.2999999999997</v>
      </c>
      <c r="L6" s="357">
        <f t="shared" si="0"/>
        <v>3918.5</v>
      </c>
    </row>
    <row r="7" spans="1:13" s="1" customFormat="1" x14ac:dyDescent="0.2">
      <c r="A7" s="7"/>
      <c r="B7" s="23">
        <v>110</v>
      </c>
      <c r="C7" s="23"/>
      <c r="D7" s="24" t="s">
        <v>2</v>
      </c>
      <c r="E7" s="38"/>
      <c r="F7" s="399">
        <f>SUM('Príloha 2025'!F9)</f>
        <v>3459.7</v>
      </c>
      <c r="G7" s="399">
        <f>SUM('Príloha 2025'!G8)</f>
        <v>3705.5</v>
      </c>
      <c r="H7" s="399">
        <f>SUM('Príloha 2025'!H9)</f>
        <v>3850</v>
      </c>
      <c r="I7" s="399">
        <f>SUM('Príloha 2025'!I9)</f>
        <v>3070</v>
      </c>
      <c r="J7" s="399">
        <f>SUM('Príloha 2025'!J9)</f>
        <v>3070</v>
      </c>
      <c r="K7" s="399">
        <f>SUM('Príloha 2025'!K9)</f>
        <v>3136.5</v>
      </c>
      <c r="L7" s="399">
        <f>SUM('Príloha 2025'!L9)</f>
        <v>3160</v>
      </c>
      <c r="M7" s="419"/>
    </row>
    <row r="8" spans="1:13" s="1" customFormat="1" x14ac:dyDescent="0.2">
      <c r="A8" s="7"/>
      <c r="B8" s="23">
        <v>120</v>
      </c>
      <c r="C8" s="23"/>
      <c r="D8" s="24" t="s">
        <v>3</v>
      </c>
      <c r="E8" s="38"/>
      <c r="F8" s="399">
        <f>SUM('Príloha 2025'!F10)</f>
        <v>192.40000000000003</v>
      </c>
      <c r="G8" s="399">
        <f>SUM('Príloha 2025'!G10)</f>
        <v>223.1</v>
      </c>
      <c r="H8" s="399">
        <f>SUM('Príloha 2025'!H10)</f>
        <v>269.5</v>
      </c>
      <c r="I8" s="399">
        <f>SUM('Príloha 2025'!I10)</f>
        <v>273</v>
      </c>
      <c r="J8" s="399">
        <f>SUM('Príloha 2025'!J10)</f>
        <v>273</v>
      </c>
      <c r="K8" s="399">
        <f>SUM('Príloha 2025'!K10)</f>
        <v>309.60000000000002</v>
      </c>
      <c r="L8" s="399">
        <f>SUM('Príloha 2025'!L10)</f>
        <v>320.3</v>
      </c>
      <c r="M8" s="419"/>
    </row>
    <row r="9" spans="1:13" s="1" customFormat="1" x14ac:dyDescent="0.2">
      <c r="A9" s="7"/>
      <c r="B9" s="23">
        <v>130</v>
      </c>
      <c r="C9" s="23"/>
      <c r="D9" s="24" t="s">
        <v>4</v>
      </c>
      <c r="E9" s="38"/>
      <c r="F9" s="399">
        <f>SUM('Príloha 2025'!F18)</f>
        <v>235.60000000000002</v>
      </c>
      <c r="G9" s="399">
        <f>SUM('Príloha 2025'!G18)</f>
        <v>285</v>
      </c>
      <c r="H9" s="399">
        <f>SUM('Príloha 2025'!H18)</f>
        <v>316.2</v>
      </c>
      <c r="I9" s="399">
        <f>SUM('Príloha 2025'!I18)</f>
        <v>416.2</v>
      </c>
      <c r="J9" s="399">
        <f>SUM('Príloha 2025'!J18)</f>
        <v>416.2</v>
      </c>
      <c r="K9" s="399">
        <f>SUM('Príloha 2025'!K18)</f>
        <v>436.2</v>
      </c>
      <c r="L9" s="399">
        <f>SUM('Príloha 2025'!L18)</f>
        <v>436.2</v>
      </c>
      <c r="M9" s="418"/>
    </row>
    <row r="10" spans="1:13" s="396" customFormat="1" x14ac:dyDescent="0.2">
      <c r="A10" s="7"/>
      <c r="B10" s="23">
        <v>160</v>
      </c>
      <c r="C10" s="23"/>
      <c r="D10" s="24" t="s">
        <v>944</v>
      </c>
      <c r="E10" s="38"/>
      <c r="F10" s="399">
        <f>SUM('Príloha 2025'!F28)</f>
        <v>1.1000000000000001</v>
      </c>
      <c r="G10" s="399">
        <f>SUM('Príloha 2025'!G28)</f>
        <v>1.9</v>
      </c>
      <c r="H10" s="399">
        <f>SUM('Príloha 2025'!H28)</f>
        <v>2</v>
      </c>
      <c r="I10" s="399">
        <f>SUM('Príloha 2025'!I28)</f>
        <v>2</v>
      </c>
      <c r="J10" s="399">
        <f>SUM('Príloha 2025'!J28)</f>
        <v>2</v>
      </c>
      <c r="K10" s="399">
        <f>SUM('Príloha 2025'!K28)</f>
        <v>2</v>
      </c>
      <c r="L10" s="399">
        <f>SUM('Príloha 2025'!L28)</f>
        <v>2</v>
      </c>
      <c r="M10" s="418"/>
    </row>
    <row r="11" spans="1:13" s="1" customFormat="1" x14ac:dyDescent="0.2">
      <c r="A11" s="13"/>
      <c r="B11" s="22">
        <v>200</v>
      </c>
      <c r="C11" s="22"/>
      <c r="D11" s="22" t="s">
        <v>7</v>
      </c>
      <c r="E11" s="25"/>
      <c r="F11" s="357">
        <f>SUM(F12:F17)</f>
        <v>390.9</v>
      </c>
      <c r="G11" s="357">
        <f>SUM(G12:G17)</f>
        <v>443.7</v>
      </c>
      <c r="H11" s="357">
        <f>SUM(H12:H17)</f>
        <v>379.70000000000005</v>
      </c>
      <c r="I11" s="357">
        <f t="shared" ref="I11:L11" si="1">SUM(I12:I17)</f>
        <v>370.3</v>
      </c>
      <c r="J11" s="357">
        <f t="shared" ref="J11" si="2">SUM(J12:J17)</f>
        <v>427.6</v>
      </c>
      <c r="K11" s="357">
        <f t="shared" si="1"/>
        <v>371.3</v>
      </c>
      <c r="L11" s="357">
        <f t="shared" si="1"/>
        <v>381.3</v>
      </c>
    </row>
    <row r="12" spans="1:13" s="1" customFormat="1" x14ac:dyDescent="0.2">
      <c r="A12" s="7"/>
      <c r="B12" s="23">
        <v>210</v>
      </c>
      <c r="C12" s="23"/>
      <c r="D12" s="24" t="s">
        <v>8</v>
      </c>
      <c r="E12" s="38"/>
      <c r="F12" s="399">
        <f>SUM('Príloha 2025'!F31)</f>
        <v>255.7</v>
      </c>
      <c r="G12" s="399">
        <f>SUM('Príloha 2025'!G31)</f>
        <v>312.5</v>
      </c>
      <c r="H12" s="399">
        <f>SUM('Príloha 2025'!H31)</f>
        <v>261</v>
      </c>
      <c r="I12" s="399">
        <f>SUM('Príloha 2025'!I31)</f>
        <v>268.5</v>
      </c>
      <c r="J12" s="399">
        <f>SUM('Príloha 2025'!J31)</f>
        <v>272.8</v>
      </c>
      <c r="K12" s="399">
        <f>SUM('Príloha 2025'!K31)</f>
        <v>269.5</v>
      </c>
      <c r="L12" s="399">
        <f>SUM('Príloha 2025'!L31)</f>
        <v>279.5</v>
      </c>
      <c r="M12" s="419"/>
    </row>
    <row r="13" spans="1:13" s="1" customFormat="1" x14ac:dyDescent="0.2">
      <c r="A13" s="7"/>
      <c r="B13" s="23">
        <v>220</v>
      </c>
      <c r="C13" s="23"/>
      <c r="D13" s="24" t="s">
        <v>9</v>
      </c>
      <c r="E13" s="38"/>
      <c r="F13" s="399">
        <f>SUM('Príloha 2025'!F40)</f>
        <v>30.8</v>
      </c>
      <c r="G13" s="399">
        <f>SUM('Príloha 2025'!G40)</f>
        <v>68.2</v>
      </c>
      <c r="H13" s="399">
        <f>SUM('Príloha 2025'!H40)</f>
        <v>52.5</v>
      </c>
      <c r="I13" s="399">
        <f>SUM('Príloha 2025'!I40)</f>
        <v>51.5</v>
      </c>
      <c r="J13" s="399">
        <f>SUM('Príloha 2025'!J40)</f>
        <v>51.5</v>
      </c>
      <c r="K13" s="399">
        <f>SUM('Príloha 2025'!K40)</f>
        <v>51.5</v>
      </c>
      <c r="L13" s="399">
        <f>SUM('Príloha 2025'!L40)</f>
        <v>51.5</v>
      </c>
    </row>
    <row r="14" spans="1:13" s="1" customFormat="1" x14ac:dyDescent="0.2">
      <c r="A14" s="7"/>
      <c r="B14" s="23">
        <v>222</v>
      </c>
      <c r="C14" s="23"/>
      <c r="D14" s="24" t="s">
        <v>15</v>
      </c>
      <c r="E14" s="38"/>
      <c r="F14" s="399">
        <f>SUM('Príloha 2025'!F45)</f>
        <v>1.4</v>
      </c>
      <c r="G14" s="399">
        <f>SUM('Príloha 2025'!G45)</f>
        <v>2.9</v>
      </c>
      <c r="H14" s="399">
        <f>SUM('Príloha 2025'!H45)</f>
        <v>2</v>
      </c>
      <c r="I14" s="399">
        <f>SUM('Príloha 2025'!I45)</f>
        <v>2</v>
      </c>
      <c r="J14" s="399">
        <f>SUM('Príloha 2025'!J45)</f>
        <v>2</v>
      </c>
      <c r="K14" s="399">
        <f>SUM('Príloha 2025'!K45)</f>
        <v>2</v>
      </c>
      <c r="L14" s="399">
        <f>SUM('Príloha 2025'!L45)</f>
        <v>2</v>
      </c>
      <c r="M14" s="419"/>
    </row>
    <row r="15" spans="1:13" s="1" customFormat="1" x14ac:dyDescent="0.2">
      <c r="A15" s="7"/>
      <c r="B15" s="23">
        <v>223</v>
      </c>
      <c r="C15" s="26"/>
      <c r="D15" s="24" t="s">
        <v>16</v>
      </c>
      <c r="E15" s="38"/>
      <c r="F15" s="399">
        <f>SUM('Príloha 2025'!F47)</f>
        <v>57.7</v>
      </c>
      <c r="G15" s="399">
        <f>SUM('Príloha 2025'!G47)</f>
        <v>53.2</v>
      </c>
      <c r="H15" s="399">
        <f>SUM('Príloha 2025'!H47)</f>
        <v>53.1</v>
      </c>
      <c r="I15" s="399">
        <f>SUM('Príloha 2025'!I47)</f>
        <v>39.299999999999997</v>
      </c>
      <c r="J15" s="399">
        <f>SUM('Príloha 2025'!J47)</f>
        <v>55.3</v>
      </c>
      <c r="K15" s="399">
        <f>SUM('Príloha 2025'!K47)</f>
        <v>39.299999999999997</v>
      </c>
      <c r="L15" s="399">
        <f>SUM('Príloha 2025'!L47)</f>
        <v>39.299999999999997</v>
      </c>
      <c r="M15" s="419"/>
    </row>
    <row r="16" spans="1:13" s="1" customFormat="1" x14ac:dyDescent="0.2">
      <c r="A16" s="7"/>
      <c r="B16" s="23">
        <v>240</v>
      </c>
      <c r="C16" s="23"/>
      <c r="D16" s="24" t="s">
        <v>24</v>
      </c>
      <c r="E16" s="38"/>
      <c r="F16" s="399">
        <f>SUM('Príloha 2025'!F64)</f>
        <v>0</v>
      </c>
      <c r="G16" s="399">
        <f>SUM('Príloha 2025'!G64)</f>
        <v>0.1</v>
      </c>
      <c r="H16" s="399">
        <f>SUM('Príloha 2025'!H64)</f>
        <v>0.1</v>
      </c>
      <c r="I16" s="399">
        <f>SUM('Príloha 2025'!I64)</f>
        <v>0</v>
      </c>
      <c r="J16" s="399">
        <f>SUM('Príloha 2025'!J64)</f>
        <v>32.1</v>
      </c>
      <c r="K16" s="399">
        <f>SUM('Príloha 2025'!K64)</f>
        <v>0</v>
      </c>
      <c r="L16" s="399">
        <f>SUM('Príloha 2025'!L64)</f>
        <v>0</v>
      </c>
      <c r="M16" s="419"/>
    </row>
    <row r="17" spans="1:13" ht="11.25" customHeight="1" x14ac:dyDescent="0.2">
      <c r="A17" s="6"/>
      <c r="B17" s="23">
        <v>290</v>
      </c>
      <c r="C17" s="23"/>
      <c r="D17" s="24" t="s">
        <v>26</v>
      </c>
      <c r="E17" s="38"/>
      <c r="F17" s="399">
        <f>SUM('Príloha 2025'!F67)</f>
        <v>45.29999999999999</v>
      </c>
      <c r="G17" s="399">
        <f>SUM('Príloha 2025'!G67)</f>
        <v>6.7999999999999989</v>
      </c>
      <c r="H17" s="399">
        <f>SUM('Príloha 2025'!H67)</f>
        <v>11</v>
      </c>
      <c r="I17" s="399">
        <f>SUM('Príloha 2025'!I67)</f>
        <v>9</v>
      </c>
      <c r="J17" s="399">
        <f>SUM('Príloha 2025'!J67)</f>
        <v>13.9</v>
      </c>
      <c r="K17" s="399">
        <f>SUM('Príloha 2025'!K67)</f>
        <v>9</v>
      </c>
      <c r="L17" s="399">
        <f>SUM('Príloha 2025'!L67)</f>
        <v>9</v>
      </c>
      <c r="M17" s="419"/>
    </row>
    <row r="18" spans="1:13" s="1" customFormat="1" x14ac:dyDescent="0.2">
      <c r="A18" s="13"/>
      <c r="B18" s="22">
        <v>300</v>
      </c>
      <c r="C18" s="22"/>
      <c r="D18" s="22" t="s">
        <v>29</v>
      </c>
      <c r="E18" s="145"/>
      <c r="F18" s="357">
        <f>SUM(F19:F77)</f>
        <v>3010.7000000000012</v>
      </c>
      <c r="G18" s="357">
        <f>SUM(G19:G77)</f>
        <v>3661.3999999999996</v>
      </c>
      <c r="H18" s="357">
        <f>'Príloha 2025'!H75</f>
        <v>3545.7</v>
      </c>
      <c r="I18" s="357">
        <f>'Príloha 2025'!I75</f>
        <v>4527.5000000000009</v>
      </c>
      <c r="J18" s="357">
        <f>'Príloha 2025'!J75</f>
        <v>4849.9000000000015</v>
      </c>
      <c r="K18" s="357">
        <f>'Príloha 2025'!K75</f>
        <v>3768.8</v>
      </c>
      <c r="L18" s="357">
        <f>'Príloha 2025'!L75</f>
        <v>3801.5</v>
      </c>
      <c r="M18" s="446"/>
    </row>
    <row r="19" spans="1:13" x14ac:dyDescent="0.2">
      <c r="A19" s="6"/>
      <c r="B19" s="23">
        <v>311</v>
      </c>
      <c r="C19" s="24">
        <v>311</v>
      </c>
      <c r="D19" s="24" t="s">
        <v>765</v>
      </c>
      <c r="E19" s="38"/>
      <c r="F19" s="399">
        <f>SUM('Príloha 2025'!F76)</f>
        <v>0</v>
      </c>
      <c r="G19" s="399">
        <f>SUM('Príloha 2025'!G76)</f>
        <v>0</v>
      </c>
      <c r="H19" s="399">
        <f>SUM('Príloha 2025'!H76)</f>
        <v>0</v>
      </c>
      <c r="I19" s="399">
        <f>SUM('Príloha 2025'!I76)</f>
        <v>0</v>
      </c>
      <c r="J19" s="399">
        <f>SUM('Príloha 2025'!J76)</f>
        <v>0</v>
      </c>
      <c r="K19" s="399">
        <f>SUM('Príloha 2025'!K76)</f>
        <v>0</v>
      </c>
      <c r="L19" s="399">
        <f>SUM('Príloha 2025'!L76)</f>
        <v>0</v>
      </c>
      <c r="M19" s="202"/>
    </row>
    <row r="20" spans="1:13" x14ac:dyDescent="0.2">
      <c r="A20" s="6"/>
      <c r="B20" s="23"/>
      <c r="C20" s="24">
        <v>311</v>
      </c>
      <c r="D20" s="24" t="s">
        <v>766</v>
      </c>
      <c r="E20" s="38"/>
      <c r="F20" s="399">
        <f>SUM('Príloha 2025'!F77)</f>
        <v>3.7</v>
      </c>
      <c r="G20" s="399">
        <f>SUM('Príloha 2025'!G77)</f>
        <v>3</v>
      </c>
      <c r="H20" s="399">
        <f>SUM('Príloha 2025'!H77)</f>
        <v>0</v>
      </c>
      <c r="I20" s="399">
        <f>SUM('Príloha 2025'!I77)</f>
        <v>0</v>
      </c>
      <c r="J20" s="399">
        <f>SUM('Príloha 2025'!J77)</f>
        <v>7</v>
      </c>
      <c r="K20" s="399">
        <f>SUM('Príloha 2025'!K77)</f>
        <v>0</v>
      </c>
      <c r="L20" s="399">
        <f>SUM('Príloha 2025'!L77)</f>
        <v>0</v>
      </c>
      <c r="M20" s="419"/>
    </row>
    <row r="21" spans="1:13" x14ac:dyDescent="0.2">
      <c r="A21" s="6"/>
      <c r="B21" s="23"/>
      <c r="C21" s="24">
        <v>311</v>
      </c>
      <c r="D21" s="24" t="s">
        <v>928</v>
      </c>
      <c r="E21" s="38"/>
      <c r="F21" s="399">
        <f>SUM('Príloha 2025'!F78)</f>
        <v>0</v>
      </c>
      <c r="G21" s="399">
        <f>SUM('Príloha 2025'!G78)</f>
        <v>0</v>
      </c>
      <c r="H21" s="399">
        <f>SUM('Príloha 2025'!H78)</f>
        <v>0</v>
      </c>
      <c r="I21" s="399">
        <f>SUM('Príloha 2025'!I78)</f>
        <v>0</v>
      </c>
      <c r="J21" s="399">
        <f>SUM('Príloha 2025'!J78)</f>
        <v>0</v>
      </c>
      <c r="K21" s="399">
        <f>SUM('Príloha 2025'!K78)</f>
        <v>0</v>
      </c>
      <c r="L21" s="399">
        <f>SUM('Príloha 2025'!L78)</f>
        <v>0</v>
      </c>
      <c r="M21" s="418"/>
    </row>
    <row r="22" spans="1:13" x14ac:dyDescent="0.2">
      <c r="A22" s="6"/>
      <c r="B22" s="23">
        <v>312</v>
      </c>
      <c r="C22" s="24">
        <v>312001</v>
      </c>
      <c r="D22" s="24" t="s">
        <v>767</v>
      </c>
      <c r="E22" s="38"/>
      <c r="F22" s="399">
        <f>SUM('Príloha 2025'!F79)</f>
        <v>39.200000000000003</v>
      </c>
      <c r="G22" s="399">
        <f>SUM('Príloha 2025'!G79)</f>
        <v>134.30000000000001</v>
      </c>
      <c r="H22" s="399">
        <f>SUM('Príloha 2025'!H79)</f>
        <v>130</v>
      </c>
      <c r="I22" s="399">
        <f>SUM('Príloha 2025'!I79)</f>
        <v>170</v>
      </c>
      <c r="J22" s="399">
        <f>SUM('Príloha 2025'!J79)</f>
        <v>170</v>
      </c>
      <c r="K22" s="399">
        <f>SUM('Príloha 2025'!K79)</f>
        <v>32</v>
      </c>
      <c r="L22" s="399">
        <f>SUM('Príloha 2025'!L79)</f>
        <v>32</v>
      </c>
      <c r="M22" s="405"/>
    </row>
    <row r="23" spans="1:13" x14ac:dyDescent="0.2">
      <c r="A23" s="6"/>
      <c r="B23" s="23"/>
      <c r="C23" s="24">
        <v>312012</v>
      </c>
      <c r="D23" s="24" t="s">
        <v>858</v>
      </c>
      <c r="E23" s="38"/>
      <c r="F23" s="399">
        <f>SUM('Príloha 2025'!F80)</f>
        <v>38</v>
      </c>
      <c r="G23" s="399">
        <f>SUM('Príloha 2025'!G80)</f>
        <v>44.4</v>
      </c>
      <c r="H23" s="399">
        <f>SUM('Príloha 2025'!H80)</f>
        <v>46</v>
      </c>
      <c r="I23" s="399">
        <f>SUM('Príloha 2025'!I80)</f>
        <v>61.1</v>
      </c>
      <c r="J23" s="399">
        <f>SUM('Príloha 2025'!J80)</f>
        <v>61.1</v>
      </c>
      <c r="K23" s="399">
        <f>SUM('Príloha 2025'!K80)</f>
        <v>63</v>
      </c>
      <c r="L23" s="399">
        <f>SUM('Príloha 2025'!L80)</f>
        <v>65</v>
      </c>
    </row>
    <row r="24" spans="1:13" x14ac:dyDescent="0.2">
      <c r="A24" s="6"/>
      <c r="B24" s="23"/>
      <c r="C24" s="24">
        <v>312012</v>
      </c>
      <c r="D24" s="24" t="s">
        <v>859</v>
      </c>
      <c r="E24" s="38"/>
      <c r="F24" s="399">
        <f>SUM('Príloha 2025'!F81)</f>
        <v>18.5</v>
      </c>
      <c r="G24" s="399">
        <f>SUM('Príloha 2025'!G81)</f>
        <v>19.899999999999999</v>
      </c>
      <c r="H24" s="399">
        <f>SUM('Príloha 2025'!H81)</f>
        <v>20</v>
      </c>
      <c r="I24" s="399">
        <f>SUM('Príloha 2025'!I81)</f>
        <v>33</v>
      </c>
      <c r="J24" s="399">
        <f>SUM('Príloha 2025'!J81)</f>
        <v>33</v>
      </c>
      <c r="K24" s="399">
        <f>SUM('Príloha 2025'!K81)</f>
        <v>35</v>
      </c>
      <c r="L24" s="399">
        <f>SUM('Príloha 2025'!L81)</f>
        <v>36</v>
      </c>
    </row>
    <row r="25" spans="1:13" x14ac:dyDescent="0.2">
      <c r="A25" s="6"/>
      <c r="B25" s="23"/>
      <c r="C25" s="24">
        <v>312001</v>
      </c>
      <c r="D25" s="24" t="s">
        <v>768</v>
      </c>
      <c r="E25" s="38"/>
      <c r="F25" s="399">
        <f>SUM('Príloha 2025'!F82)</f>
        <v>5.4</v>
      </c>
      <c r="G25" s="399">
        <f>SUM('Príloha 2025'!G82)</f>
        <v>4.4000000000000004</v>
      </c>
      <c r="H25" s="399">
        <f>SUM('Príloha 2025'!H82)</f>
        <v>8.5</v>
      </c>
      <c r="I25" s="399">
        <f>SUM('Príloha 2025'!I82)</f>
        <v>8.5</v>
      </c>
      <c r="J25" s="399">
        <f>SUM('Príloha 2025'!J82)</f>
        <v>8.5</v>
      </c>
      <c r="K25" s="399">
        <f>SUM('Príloha 2025'!K82)</f>
        <v>8.5</v>
      </c>
      <c r="L25" s="399">
        <f>SUM('Príloha 2025'!L82)</f>
        <v>8.5</v>
      </c>
      <c r="M25" s="405"/>
    </row>
    <row r="26" spans="1:13" x14ac:dyDescent="0.2">
      <c r="A26" s="6"/>
      <c r="B26" s="23"/>
      <c r="C26" s="24">
        <v>312001</v>
      </c>
      <c r="D26" s="24" t="s">
        <v>769</v>
      </c>
      <c r="E26" s="38"/>
      <c r="F26" s="399">
        <f>SUM('Príloha 2025'!F83)</f>
        <v>3.2</v>
      </c>
      <c r="G26" s="399">
        <f>SUM('Príloha 2025'!G83)</f>
        <v>24.4</v>
      </c>
      <c r="H26" s="399">
        <f>SUM('Príloha 2025'!H83)</f>
        <v>15</v>
      </c>
      <c r="I26" s="399">
        <f>SUM('Príloha 2025'!I83)</f>
        <v>0</v>
      </c>
      <c r="J26" s="399">
        <f>SUM('Príloha 2025'!J83)</f>
        <v>10</v>
      </c>
      <c r="K26" s="399">
        <f>SUM('Príloha 2025'!K83)</f>
        <v>0</v>
      </c>
      <c r="L26" s="399">
        <f>SUM('Príloha 2025'!L83)</f>
        <v>0</v>
      </c>
      <c r="M26" s="419"/>
    </row>
    <row r="27" spans="1:13" x14ac:dyDescent="0.2">
      <c r="A27" s="6"/>
      <c r="B27" s="23"/>
      <c r="C27" s="24">
        <v>312001</v>
      </c>
      <c r="D27" s="24" t="s">
        <v>770</v>
      </c>
      <c r="E27" s="50"/>
      <c r="F27" s="399">
        <f>SUM('Príloha 2025'!F84)</f>
        <v>14.7</v>
      </c>
      <c r="G27" s="399">
        <f>SUM('Príloha 2025'!G84)</f>
        <v>21.5</v>
      </c>
      <c r="H27" s="399">
        <f>SUM('Príloha 2025'!H84)</f>
        <v>0</v>
      </c>
      <c r="I27" s="399">
        <f>SUM('Príloha 2025'!I84)</f>
        <v>0</v>
      </c>
      <c r="J27" s="399">
        <f>SUM('Príloha 2025'!J84)</f>
        <v>0</v>
      </c>
      <c r="K27" s="399">
        <f>SUM('Príloha 2025'!K84)</f>
        <v>0</v>
      </c>
      <c r="L27" s="399">
        <f>SUM('Príloha 2025'!L84)</f>
        <v>0</v>
      </c>
      <c r="M27" s="1"/>
    </row>
    <row r="28" spans="1:13" x14ac:dyDescent="0.2">
      <c r="A28" s="6"/>
      <c r="B28" s="23"/>
      <c r="C28" s="24">
        <v>312001</v>
      </c>
      <c r="D28" s="24" t="s">
        <v>771</v>
      </c>
      <c r="E28" s="38"/>
      <c r="F28" s="399">
        <f>SUM('Príloha 2025'!F85)</f>
        <v>88.6</v>
      </c>
      <c r="G28" s="399">
        <f>SUM('Príloha 2025'!G85)</f>
        <v>122.5</v>
      </c>
      <c r="H28" s="399">
        <f>SUM('Príloha 2025'!H85)</f>
        <v>90</v>
      </c>
      <c r="I28" s="399">
        <f>SUM('Príloha 2025'!I85)</f>
        <v>90</v>
      </c>
      <c r="J28" s="399">
        <f>SUM('Príloha 2025'!J85)</f>
        <v>90</v>
      </c>
      <c r="K28" s="399">
        <f>SUM('Príloha 2025'!K85)</f>
        <v>90</v>
      </c>
      <c r="L28" s="399">
        <f>SUM('Príloha 2025'!L85)</f>
        <v>90</v>
      </c>
    </row>
    <row r="29" spans="1:13" x14ac:dyDescent="0.2">
      <c r="A29" s="6"/>
      <c r="B29" s="23"/>
      <c r="C29" s="24">
        <v>312001</v>
      </c>
      <c r="D29" s="24" t="s">
        <v>1072</v>
      </c>
      <c r="E29" s="38"/>
      <c r="F29" s="399">
        <f>SUM('Príloha 2025'!F86)</f>
        <v>0</v>
      </c>
      <c r="G29" s="399">
        <f>SUM('Príloha 2025'!G86)</f>
        <v>0</v>
      </c>
      <c r="H29" s="399">
        <f>SUM('Príloha 2025'!H86)</f>
        <v>0</v>
      </c>
      <c r="I29" s="399">
        <f>SUM('Príloha 2025'!I86)</f>
        <v>0</v>
      </c>
      <c r="J29" s="399">
        <f>SUM('Príloha 2025'!J86)</f>
        <v>0</v>
      </c>
      <c r="K29" s="399">
        <f>SUM('Príloha 2025'!K86)</f>
        <v>0</v>
      </c>
      <c r="L29" s="399">
        <f>SUM('Príloha 2025'!L86)</f>
        <v>0</v>
      </c>
      <c r="M29" s="418"/>
    </row>
    <row r="30" spans="1:13" x14ac:dyDescent="0.2">
      <c r="A30" s="6"/>
      <c r="B30" s="23"/>
      <c r="C30" s="24">
        <v>312001</v>
      </c>
      <c r="D30" s="24" t="s">
        <v>772</v>
      </c>
      <c r="E30" s="38"/>
      <c r="F30" s="399">
        <f>SUM('Príloha 2025'!F87)</f>
        <v>23.3</v>
      </c>
      <c r="G30" s="399">
        <f>SUM('Príloha 2025'!G87)</f>
        <v>13.3</v>
      </c>
      <c r="H30" s="399">
        <f>SUM('Príloha 2025'!H87)</f>
        <v>21</v>
      </c>
      <c r="I30" s="399">
        <f>SUM('Príloha 2025'!I87)</f>
        <v>0</v>
      </c>
      <c r="J30" s="399">
        <f>SUM('Príloha 2025'!J87)</f>
        <v>0</v>
      </c>
      <c r="K30" s="399">
        <f>SUM('Príloha 2025'!K87)</f>
        <v>20</v>
      </c>
      <c r="L30" s="399">
        <f>SUM('Príloha 2025'!L87)</f>
        <v>15</v>
      </c>
      <c r="M30" s="418"/>
    </row>
    <row r="31" spans="1:13" x14ac:dyDescent="0.2">
      <c r="A31" s="6"/>
      <c r="B31" s="23"/>
      <c r="C31" s="24">
        <v>312001</v>
      </c>
      <c r="D31" s="24" t="s">
        <v>1050</v>
      </c>
      <c r="E31" s="38"/>
      <c r="F31" s="399">
        <f>SUM('Príloha 2025'!F88)</f>
        <v>0</v>
      </c>
      <c r="G31" s="399">
        <f>SUM('Príloha 2025'!G88)</f>
        <v>0</v>
      </c>
      <c r="H31" s="399">
        <f>SUM('Príloha 2025'!H88)</f>
        <v>0</v>
      </c>
      <c r="I31" s="399">
        <f>SUM('Príloha 2025'!I88)</f>
        <v>0</v>
      </c>
      <c r="J31" s="399">
        <f>SUM('Príloha 2025'!J88)</f>
        <v>0</v>
      </c>
      <c r="K31" s="399">
        <f>SUM('Príloha 2025'!K88)</f>
        <v>0</v>
      </c>
      <c r="L31" s="399">
        <f>SUM('Príloha 2025'!L88)</f>
        <v>0</v>
      </c>
      <c r="M31" s="419"/>
    </row>
    <row r="32" spans="1:13" x14ac:dyDescent="0.2">
      <c r="A32" s="6"/>
      <c r="B32" s="23"/>
      <c r="C32" s="24">
        <v>312001</v>
      </c>
      <c r="D32" s="24" t="s">
        <v>1246</v>
      </c>
      <c r="E32" s="38"/>
      <c r="F32" s="399">
        <f>SUM('Príloha 2025'!F89)</f>
        <v>0</v>
      </c>
      <c r="G32" s="399">
        <f>SUM('Príloha 2025'!G89)</f>
        <v>0</v>
      </c>
      <c r="H32" s="399">
        <f>SUM('Príloha 2025'!H89)</f>
        <v>0</v>
      </c>
      <c r="I32" s="399">
        <f>SUM('Príloha 2025'!I89)</f>
        <v>185</v>
      </c>
      <c r="J32" s="399">
        <f>SUM('Príloha 2025'!J89)</f>
        <v>153.30000000000001</v>
      </c>
      <c r="K32" s="399">
        <f>SUM('Príloha 2025'!K89)</f>
        <v>0</v>
      </c>
      <c r="L32" s="399">
        <f>SUM('Príloha 2025'!L89)</f>
        <v>0</v>
      </c>
      <c r="M32" s="419"/>
    </row>
    <row r="33" spans="1:13" x14ac:dyDescent="0.2">
      <c r="A33" s="6"/>
      <c r="B33" s="23"/>
      <c r="C33" s="24">
        <v>312001</v>
      </c>
      <c r="D33" s="24" t="s">
        <v>1110</v>
      </c>
      <c r="E33" s="38"/>
      <c r="F33" s="399">
        <f>SUM('Príloha 2025'!F90)</f>
        <v>0</v>
      </c>
      <c r="G33" s="399">
        <f>SUM('Príloha 2025'!G90)</f>
        <v>0</v>
      </c>
      <c r="H33" s="399">
        <f>SUM('Príloha 2025'!H90)</f>
        <v>0</v>
      </c>
      <c r="I33" s="399">
        <f>SUM('Príloha 2025'!I90)</f>
        <v>0</v>
      </c>
      <c r="J33" s="399">
        <f>SUM('Príloha 2025'!J90)</f>
        <v>0</v>
      </c>
      <c r="K33" s="399">
        <f>SUM('Príloha 2025'!K90)</f>
        <v>0</v>
      </c>
      <c r="L33" s="399">
        <f>SUM('Príloha 2025'!L90)</f>
        <v>0</v>
      </c>
      <c r="M33" s="419"/>
    </row>
    <row r="34" spans="1:13" x14ac:dyDescent="0.2">
      <c r="A34" s="6"/>
      <c r="B34" s="23"/>
      <c r="C34" s="24">
        <v>312001</v>
      </c>
      <c r="D34" s="24" t="s">
        <v>773</v>
      </c>
      <c r="E34" s="38"/>
      <c r="F34" s="399">
        <f>SUM('Príloha 2025'!F91)</f>
        <v>6</v>
      </c>
      <c r="G34" s="399">
        <f>SUM('Príloha 2025'!G91)</f>
        <v>8</v>
      </c>
      <c r="H34" s="399">
        <f>SUM('Príloha 2025'!H91)</f>
        <v>0</v>
      </c>
      <c r="I34" s="399">
        <f>SUM('Príloha 2025'!I91)</f>
        <v>0</v>
      </c>
      <c r="J34" s="399">
        <f>SUM('Príloha 2025'!J91)</f>
        <v>9</v>
      </c>
      <c r="K34" s="399">
        <f>SUM('Príloha 2025'!K91)</f>
        <v>0</v>
      </c>
      <c r="L34" s="399">
        <f>SUM('Príloha 2025'!L91)</f>
        <v>0</v>
      </c>
      <c r="M34" s="419"/>
    </row>
    <row r="35" spans="1:13" x14ac:dyDescent="0.2">
      <c r="A35" s="6"/>
      <c r="B35" s="23"/>
      <c r="C35" s="24">
        <v>312001</v>
      </c>
      <c r="D35" s="24" t="s">
        <v>1036</v>
      </c>
      <c r="E35" s="38"/>
      <c r="F35" s="399">
        <f>SUM('Príloha 2025'!F92)</f>
        <v>10.199999999999999</v>
      </c>
      <c r="G35" s="399">
        <f>SUM('Príloha 2025'!G92)</f>
        <v>10</v>
      </c>
      <c r="H35" s="399">
        <f>SUM('Príloha 2025'!H92)</f>
        <v>0</v>
      </c>
      <c r="I35" s="399">
        <f>SUM('Príloha 2025'!I92)</f>
        <v>0</v>
      </c>
      <c r="J35" s="399">
        <f>SUM('Príloha 2025'!J92)</f>
        <v>2</v>
      </c>
      <c r="K35" s="399">
        <f>SUM('Príloha 2025'!K92)</f>
        <v>0</v>
      </c>
      <c r="L35" s="399">
        <f>SUM('Príloha 2025'!L92)</f>
        <v>0</v>
      </c>
      <c r="M35" s="419"/>
    </row>
    <row r="36" spans="1:13" x14ac:dyDescent="0.2">
      <c r="A36" s="6"/>
      <c r="B36" s="23"/>
      <c r="C36" s="24">
        <v>312001</v>
      </c>
      <c r="D36" s="24" t="s">
        <v>965</v>
      </c>
      <c r="E36" s="38"/>
      <c r="F36" s="399">
        <f>SUM('Príloha 2025'!F93)</f>
        <v>1</v>
      </c>
      <c r="G36" s="399">
        <f>SUM('Príloha 2025'!G93)</f>
        <v>1.5</v>
      </c>
      <c r="H36" s="399">
        <f>SUM('Príloha 2025'!H93)</f>
        <v>0</v>
      </c>
      <c r="I36" s="399">
        <f>SUM('Príloha 2025'!I93)</f>
        <v>0</v>
      </c>
      <c r="J36" s="399">
        <f>SUM('Príloha 2025'!J93)</f>
        <v>0</v>
      </c>
      <c r="K36" s="399">
        <f>SUM('Príloha 2025'!K93)</f>
        <v>0</v>
      </c>
      <c r="L36" s="399">
        <f>SUM('Príloha 2025'!L93)</f>
        <v>0</v>
      </c>
      <c r="M36" s="202"/>
    </row>
    <row r="37" spans="1:13" x14ac:dyDescent="0.2">
      <c r="A37" s="6"/>
      <c r="B37" s="23"/>
      <c r="C37" s="24">
        <v>312001</v>
      </c>
      <c r="D37" s="24" t="s">
        <v>981</v>
      </c>
      <c r="E37" s="38"/>
      <c r="F37" s="399">
        <f>SUM('Príloha 2025'!F94)</f>
        <v>48.7</v>
      </c>
      <c r="G37" s="399">
        <f>SUM('Príloha 2025'!G94)</f>
        <v>56.6</v>
      </c>
      <c r="H37" s="399">
        <f>SUM('Príloha 2025'!H94)</f>
        <v>0</v>
      </c>
      <c r="I37" s="399">
        <f>SUM('Príloha 2025'!I94)</f>
        <v>0</v>
      </c>
      <c r="J37" s="399">
        <f>SUM('Príloha 2025'!J94)</f>
        <v>0</v>
      </c>
      <c r="K37" s="399">
        <f>SUM('Príloha 2025'!K94)</f>
        <v>0</v>
      </c>
      <c r="L37" s="399">
        <f>SUM('Príloha 2025'!L94)</f>
        <v>0</v>
      </c>
      <c r="M37" s="419"/>
    </row>
    <row r="38" spans="1:13" x14ac:dyDescent="0.2">
      <c r="A38" s="6"/>
      <c r="B38" s="23"/>
      <c r="C38" s="24">
        <v>312001</v>
      </c>
      <c r="D38" s="24" t="s">
        <v>1091</v>
      </c>
      <c r="E38" s="38"/>
      <c r="F38" s="399">
        <f>SUM('Príloha 2025'!F95)</f>
        <v>62.1</v>
      </c>
      <c r="G38" s="399">
        <f>SUM('Príloha 2025'!G95)</f>
        <v>64.900000000000006</v>
      </c>
      <c r="H38" s="399">
        <f>SUM('Príloha 2025'!H95)</f>
        <v>0</v>
      </c>
      <c r="I38" s="399">
        <f>SUM('Príloha 2025'!I95)</f>
        <v>0</v>
      </c>
      <c r="J38" s="399">
        <f>SUM('Príloha 2025'!J95)</f>
        <v>0</v>
      </c>
      <c r="K38" s="399">
        <f>SUM('Príloha 2025'!K95)</f>
        <v>0</v>
      </c>
      <c r="L38" s="399">
        <f>SUM('Príloha 2025'!L95)</f>
        <v>0</v>
      </c>
      <c r="M38" s="419"/>
    </row>
    <row r="39" spans="1:13" x14ac:dyDescent="0.2">
      <c r="A39" s="6"/>
      <c r="B39" s="23"/>
      <c r="C39" s="24">
        <v>312001</v>
      </c>
      <c r="D39" s="24" t="s">
        <v>1146</v>
      </c>
      <c r="E39" s="38"/>
      <c r="F39" s="399">
        <f>SUM('Príloha 2025'!F96)</f>
        <v>0</v>
      </c>
      <c r="G39" s="399">
        <f>SUM('Príloha 2025'!G96)</f>
        <v>33.5</v>
      </c>
      <c r="H39" s="399">
        <f>SUM('Príloha 2025'!H96)</f>
        <v>129.4</v>
      </c>
      <c r="I39" s="399">
        <f>SUM('Príloha 2025'!I96)</f>
        <v>78.400000000000006</v>
      </c>
      <c r="J39" s="399">
        <f>SUM('Príloha 2025'!J96)</f>
        <v>78.400000000000006</v>
      </c>
      <c r="K39" s="399">
        <f>SUM('Príloha 2025'!K96)</f>
        <v>78.400000000000006</v>
      </c>
      <c r="L39" s="399">
        <f>SUM('Príloha 2025'!L96)</f>
        <v>78.400000000000006</v>
      </c>
      <c r="M39" s="419"/>
    </row>
    <row r="40" spans="1:13" x14ac:dyDescent="0.2">
      <c r="A40" s="6"/>
      <c r="B40" s="23"/>
      <c r="C40" s="24">
        <v>312001</v>
      </c>
      <c r="D40" s="24" t="s">
        <v>1147</v>
      </c>
      <c r="E40" s="38"/>
      <c r="F40" s="399">
        <f>SUM('Príloha 2025'!F97)</f>
        <v>0</v>
      </c>
      <c r="G40" s="399">
        <f>SUM('Príloha 2025'!G97)</f>
        <v>8.6</v>
      </c>
      <c r="H40" s="399">
        <f>SUM('Príloha 2025'!H97)</f>
        <v>23.1</v>
      </c>
      <c r="I40" s="399">
        <f>SUM('Príloha 2025'!I97)</f>
        <v>16.3</v>
      </c>
      <c r="J40" s="399">
        <f>SUM('Príloha 2025'!J97)</f>
        <v>16.3</v>
      </c>
      <c r="K40" s="399">
        <f>SUM('Príloha 2025'!K97)</f>
        <v>16.3</v>
      </c>
      <c r="L40" s="399">
        <f>SUM('Príloha 2025'!L97)</f>
        <v>16.3</v>
      </c>
      <c r="M40" s="419"/>
    </row>
    <row r="41" spans="1:13" x14ac:dyDescent="0.2">
      <c r="A41" s="6"/>
      <c r="B41" s="23"/>
      <c r="C41" s="24">
        <v>312001</v>
      </c>
      <c r="D41" s="24" t="s">
        <v>1176</v>
      </c>
      <c r="E41" s="38"/>
      <c r="F41" s="399">
        <f>SUM('Príloha 2025'!F98)</f>
        <v>0</v>
      </c>
      <c r="G41" s="399">
        <f>SUM('Príloha 2025'!G98)</f>
        <v>10.5</v>
      </c>
      <c r="H41" s="399">
        <f>SUM('Príloha 2025'!H98)</f>
        <v>75.900000000000006</v>
      </c>
      <c r="I41" s="399">
        <f>SUM('Príloha 2025'!I98)</f>
        <v>77.2</v>
      </c>
      <c r="J41" s="399">
        <f>SUM('Príloha 2025'!J98)</f>
        <v>77.2</v>
      </c>
      <c r="K41" s="399">
        <f>SUM('Príloha 2025'!K98)</f>
        <v>77.2</v>
      </c>
      <c r="L41" s="399">
        <f>SUM('Príloha 2025'!L98)</f>
        <v>77.2</v>
      </c>
      <c r="M41" s="419"/>
    </row>
    <row r="42" spans="1:13" x14ac:dyDescent="0.2">
      <c r="A42" s="6"/>
      <c r="B42" s="23"/>
      <c r="C42" s="24">
        <v>312001</v>
      </c>
      <c r="D42" s="24" t="s">
        <v>1121</v>
      </c>
      <c r="E42" s="38"/>
      <c r="F42" s="399">
        <f>SUM('Príloha 2025'!F99)</f>
        <v>28.6</v>
      </c>
      <c r="G42" s="399">
        <f>SUM('Príloha 2025'!G99)</f>
        <v>53.2</v>
      </c>
      <c r="H42" s="399">
        <f>SUM('Príloha 2025'!H99)</f>
        <v>0</v>
      </c>
      <c r="I42" s="399">
        <f>SUM('Príloha 2025'!I99)</f>
        <v>0</v>
      </c>
      <c r="J42" s="399">
        <f>SUM('Príloha 2025'!J99)</f>
        <v>10</v>
      </c>
      <c r="K42" s="399">
        <f>SUM('Príloha 2025'!K99)</f>
        <v>0</v>
      </c>
      <c r="L42" s="399">
        <f>SUM('Príloha 2025'!L99)</f>
        <v>0</v>
      </c>
      <c r="M42" s="419"/>
    </row>
    <row r="43" spans="1:13" x14ac:dyDescent="0.2">
      <c r="A43" s="6"/>
      <c r="B43" s="23"/>
      <c r="C43" s="24">
        <v>312001</v>
      </c>
      <c r="D43" s="24" t="s">
        <v>1188</v>
      </c>
      <c r="E43" s="38"/>
      <c r="F43" s="399">
        <v>0</v>
      </c>
      <c r="G43" s="399">
        <f>SUM('Príloha 2025'!G100)</f>
        <v>10.4</v>
      </c>
      <c r="H43" s="399">
        <v>0</v>
      </c>
      <c r="I43" s="399">
        <f>SUM('Príloha 2025'!I100)</f>
        <v>0</v>
      </c>
      <c r="J43" s="399">
        <f>SUM('Príloha 2025'!J100)</f>
        <v>0</v>
      </c>
      <c r="K43" s="399">
        <f>SUM('Príloha 2025'!K100)</f>
        <v>0</v>
      </c>
      <c r="L43" s="399">
        <f>SUM('Príloha 2025'!L100)</f>
        <v>0</v>
      </c>
      <c r="M43" s="419"/>
    </row>
    <row r="44" spans="1:13" x14ac:dyDescent="0.2">
      <c r="A44" s="6"/>
      <c r="B44" s="23"/>
      <c r="C44" s="24">
        <v>312001</v>
      </c>
      <c r="D44" s="24" t="s">
        <v>1189</v>
      </c>
      <c r="E44" s="38"/>
      <c r="F44" s="399">
        <f>SUM('Príloha 2025'!F101)</f>
        <v>0</v>
      </c>
      <c r="G44" s="399">
        <f>SUM('Príloha 2025'!G101)</f>
        <v>95.9</v>
      </c>
      <c r="H44" s="399">
        <v>0</v>
      </c>
      <c r="I44" s="399">
        <f>SUM('Príloha 2025'!I101)</f>
        <v>0</v>
      </c>
      <c r="J44" s="399">
        <f>SUM('Príloha 2025'!J101)</f>
        <v>0</v>
      </c>
      <c r="K44" s="399">
        <f>SUM('Príloha 2025'!K101)</f>
        <v>0</v>
      </c>
      <c r="L44" s="399">
        <f>SUM('Príloha 2025'!L101)</f>
        <v>0</v>
      </c>
      <c r="M44" s="419"/>
    </row>
    <row r="45" spans="1:13" x14ac:dyDescent="0.2">
      <c r="A45" s="6"/>
      <c r="B45" s="23"/>
      <c r="C45" s="24">
        <v>312001</v>
      </c>
      <c r="D45" s="24" t="s">
        <v>1190</v>
      </c>
      <c r="E45" s="38"/>
      <c r="F45" s="399">
        <f>SUM('Príloha 2025'!F102)</f>
        <v>0</v>
      </c>
      <c r="G45" s="399">
        <f>SUM('Príloha 2025'!G102)</f>
        <v>72.8</v>
      </c>
      <c r="H45" s="399">
        <f>SUM('Príloha 2025'!H102)</f>
        <v>0</v>
      </c>
      <c r="I45" s="399">
        <f>SUM('Príloha 2025'!I102)</f>
        <v>0</v>
      </c>
      <c r="J45" s="399">
        <f>SUM('Príloha 2025'!J102)</f>
        <v>0</v>
      </c>
      <c r="K45" s="399">
        <f>SUM('Príloha 2025'!K102)</f>
        <v>0</v>
      </c>
      <c r="L45" s="399">
        <f>SUM('Príloha 2025'!L102)</f>
        <v>0</v>
      </c>
      <c r="M45" s="419"/>
    </row>
    <row r="46" spans="1:13" x14ac:dyDescent="0.2">
      <c r="A46" s="6"/>
      <c r="B46" s="23"/>
      <c r="C46" s="24">
        <v>312001</v>
      </c>
      <c r="D46" s="24" t="s">
        <v>1092</v>
      </c>
      <c r="E46" s="38"/>
      <c r="F46" s="399">
        <f>SUM('Príloha 2025'!F103)</f>
        <v>0</v>
      </c>
      <c r="G46" s="399">
        <f>SUM('Príloha 2025'!G103)</f>
        <v>0</v>
      </c>
      <c r="H46" s="399">
        <f>SUM('Príloha 2025'!H103)</f>
        <v>0</v>
      </c>
      <c r="I46" s="399">
        <f>SUM('Príloha 2025'!I103)</f>
        <v>0</v>
      </c>
      <c r="J46" s="399">
        <f>SUM('Príloha 2025'!J103)</f>
        <v>0</v>
      </c>
      <c r="K46" s="399">
        <f>SUM('Príloha 2025'!K103)</f>
        <v>0</v>
      </c>
      <c r="L46" s="399">
        <f>SUM('Príloha 2025'!L103)</f>
        <v>0</v>
      </c>
      <c r="M46" s="418"/>
    </row>
    <row r="47" spans="1:13" x14ac:dyDescent="0.2">
      <c r="A47" s="6"/>
      <c r="B47" s="23"/>
      <c r="C47" s="24">
        <v>312001</v>
      </c>
      <c r="D47" s="24" t="s">
        <v>913</v>
      </c>
      <c r="E47" s="38"/>
      <c r="F47" s="399">
        <f>SUM('Príloha 2025'!F104)</f>
        <v>0</v>
      </c>
      <c r="G47" s="399">
        <f>SUM('Príloha 2025'!G104)</f>
        <v>0</v>
      </c>
      <c r="H47" s="399">
        <f>SUM('Príloha 2025'!H104)</f>
        <v>0</v>
      </c>
      <c r="I47" s="399">
        <f>SUM('Príloha 2025'!I104)</f>
        <v>0</v>
      </c>
      <c r="J47" s="399">
        <f>SUM('Príloha 2025'!J104)</f>
        <v>0</v>
      </c>
      <c r="K47" s="399">
        <f>SUM('Príloha 2025'!K104)</f>
        <v>0</v>
      </c>
      <c r="L47" s="399">
        <f>SUM('Príloha 2025'!L104)</f>
        <v>0</v>
      </c>
      <c r="M47" s="419"/>
    </row>
    <row r="48" spans="1:13" x14ac:dyDescent="0.2">
      <c r="A48" s="6"/>
      <c r="B48" s="23"/>
      <c r="C48" s="24">
        <v>312012</v>
      </c>
      <c r="D48" s="24" t="s">
        <v>774</v>
      </c>
      <c r="E48" s="50"/>
      <c r="F48" s="399">
        <f>SUM('Príloha 2025'!F105)</f>
        <v>2038.9</v>
      </c>
      <c r="G48" s="399">
        <f>SUM('Príloha 2025'!G105)</f>
        <v>2303.6</v>
      </c>
      <c r="H48" s="399">
        <f>SUM('Príloha 2025'!H105)</f>
        <v>2328.1</v>
      </c>
      <c r="I48" s="399">
        <f>SUM('Príloha 2025'!I105)</f>
        <v>2448.8000000000002</v>
      </c>
      <c r="J48" s="399">
        <f>SUM('Príloha 2025'!J105)</f>
        <v>2617.1</v>
      </c>
      <c r="K48" s="399">
        <f>SUM('Príloha 2025'!K105)</f>
        <v>2448.8000000000002</v>
      </c>
      <c r="L48" s="399">
        <f>SUM('Príloha 2025'!L105)</f>
        <v>2448.8000000000002</v>
      </c>
      <c r="M48" s="418" t="s">
        <v>1254</v>
      </c>
    </row>
    <row r="49" spans="1:13" x14ac:dyDescent="0.2">
      <c r="A49" s="6"/>
      <c r="B49" s="23"/>
      <c r="C49" s="24">
        <v>312012</v>
      </c>
      <c r="D49" s="24" t="s">
        <v>1207</v>
      </c>
      <c r="E49" s="399"/>
      <c r="F49" s="399">
        <f>SUM('Príloha 2025'!F106)</f>
        <v>0</v>
      </c>
      <c r="G49" s="399">
        <f>SUM('Príloha 2025'!G106)</f>
        <v>0</v>
      </c>
      <c r="H49" s="399">
        <f>SUM('Príloha 2025'!H106)</f>
        <v>0</v>
      </c>
      <c r="I49" s="399">
        <f>SUM('Príloha 2025'!I106)</f>
        <v>608.1</v>
      </c>
      <c r="J49" s="399">
        <f>SUM('Príloha 2025'!J106)</f>
        <v>694.5</v>
      </c>
      <c r="K49" s="399">
        <f>SUM('Príloha 2025'!K106)</f>
        <v>566.20000000000005</v>
      </c>
      <c r="L49" s="399">
        <f>SUM('Príloha 2025'!L106)</f>
        <v>600.9</v>
      </c>
      <c r="M49" s="418" t="s">
        <v>1254</v>
      </c>
    </row>
    <row r="50" spans="1:13" x14ac:dyDescent="0.2">
      <c r="A50" s="6"/>
      <c r="B50" s="23"/>
      <c r="C50" s="24">
        <v>312012</v>
      </c>
      <c r="D50" s="24" t="s">
        <v>775</v>
      </c>
      <c r="E50" s="50"/>
      <c r="F50" s="399">
        <f>SUM('Príloha 2025'!F107)</f>
        <v>206.5</v>
      </c>
      <c r="G50" s="399">
        <f>SUM('Príloha 2025'!G107)</f>
        <v>175</v>
      </c>
      <c r="H50" s="399">
        <f>SUM('Príloha 2025'!H107)</f>
        <v>165.1</v>
      </c>
      <c r="I50" s="399">
        <f>SUM('Príloha 2025'!I107)</f>
        <v>255.6</v>
      </c>
      <c r="J50" s="399">
        <f>SUM('Príloha 2025'!J107)</f>
        <v>298.2</v>
      </c>
      <c r="K50" s="399">
        <f>SUM('Príloha 2025'!K107)</f>
        <v>255.6</v>
      </c>
      <c r="L50" s="399">
        <f>SUM('Príloha 2025'!L107)</f>
        <v>255.6</v>
      </c>
      <c r="M50" s="418" t="s">
        <v>1254</v>
      </c>
    </row>
    <row r="51" spans="1:13" x14ac:dyDescent="0.2">
      <c r="A51" s="6"/>
      <c r="B51" s="23"/>
      <c r="C51" s="24">
        <v>312012</v>
      </c>
      <c r="D51" s="24" t="s">
        <v>776</v>
      </c>
      <c r="E51" s="50"/>
      <c r="F51" s="399">
        <f>SUM('Príloha 2025'!F108)</f>
        <v>36.4</v>
      </c>
      <c r="G51" s="399">
        <f>SUM('Príloha 2025'!G108)</f>
        <v>50.7</v>
      </c>
      <c r="H51" s="399">
        <f>SUM('Príloha 2025'!H108)</f>
        <v>71.599999999999994</v>
      </c>
      <c r="I51" s="399">
        <f>SUM('Príloha 2025'!I108)</f>
        <v>0</v>
      </c>
      <c r="J51" s="399">
        <f>SUM('Príloha 2025'!J108)</f>
        <v>0</v>
      </c>
      <c r="K51" s="399">
        <f>SUM('Príloha 2025'!K108)</f>
        <v>0</v>
      </c>
      <c r="L51" s="399">
        <f>SUM('Príloha 2025'!L108)</f>
        <v>0</v>
      </c>
      <c r="M51" s="419"/>
    </row>
    <row r="52" spans="1:13" x14ac:dyDescent="0.2">
      <c r="A52" s="6"/>
      <c r="B52" s="23"/>
      <c r="C52" s="24">
        <v>312001</v>
      </c>
      <c r="D52" s="24" t="s">
        <v>1191</v>
      </c>
      <c r="E52" s="399"/>
      <c r="F52" s="399">
        <f>SUM('Príloha 2025'!F109)</f>
        <v>0</v>
      </c>
      <c r="G52" s="399">
        <f>SUM('Príloha 2025'!G109)</f>
        <v>0.6</v>
      </c>
      <c r="H52" s="399">
        <f>SUM('Príloha 2025'!H109)</f>
        <v>0</v>
      </c>
      <c r="I52" s="399">
        <f>SUM('Príloha 2025'!I109)</f>
        <v>0</v>
      </c>
      <c r="J52" s="399">
        <f>SUM('Príloha 2025'!J109)</f>
        <v>0</v>
      </c>
      <c r="K52" s="399">
        <f>SUM('Príloha 2025'!K109)</f>
        <v>0</v>
      </c>
      <c r="L52" s="399">
        <f>SUM('Príloha 2025'!L109)</f>
        <v>0</v>
      </c>
      <c r="M52" s="419"/>
    </row>
    <row r="53" spans="1:13" x14ac:dyDescent="0.2">
      <c r="A53" s="6"/>
      <c r="B53" s="23"/>
      <c r="C53" s="24">
        <v>312001</v>
      </c>
      <c r="D53" s="24" t="s">
        <v>1192</v>
      </c>
      <c r="E53" s="399"/>
      <c r="F53" s="399">
        <f>SUM('Príloha 2025'!F110)</f>
        <v>0</v>
      </c>
      <c r="G53" s="399">
        <f>SUM('Príloha 2025'!G110)</f>
        <v>1.2</v>
      </c>
      <c r="H53" s="399">
        <f>SUM('Príloha 2025'!H110)</f>
        <v>3</v>
      </c>
      <c r="I53" s="399">
        <f>SUM('Príloha 2025'!I110)</f>
        <v>3</v>
      </c>
      <c r="J53" s="399">
        <f>SUM('Príloha 2025'!J110)</f>
        <v>2</v>
      </c>
      <c r="K53" s="399">
        <f>SUM('Príloha 2025'!K110)</f>
        <v>2.5</v>
      </c>
      <c r="L53" s="399">
        <f>SUM('Príloha 2025'!L110)</f>
        <v>2.5</v>
      </c>
      <c r="M53" s="418" t="s">
        <v>1254</v>
      </c>
    </row>
    <row r="54" spans="1:13" x14ac:dyDescent="0.2">
      <c r="A54" s="6"/>
      <c r="B54" s="23"/>
      <c r="C54" s="24">
        <v>312012</v>
      </c>
      <c r="D54" s="24" t="s">
        <v>1084</v>
      </c>
      <c r="E54" s="399"/>
      <c r="F54" s="399">
        <f>SUM('Príloha 2025'!F111)</f>
        <v>0</v>
      </c>
      <c r="G54" s="399">
        <f>SUM('Príloha 2025'!G111)</f>
        <v>2.5</v>
      </c>
      <c r="H54" s="399">
        <f>SUM('Príloha 2025'!H111)</f>
        <v>0</v>
      </c>
      <c r="I54" s="399">
        <f>SUM('Príloha 2025'!I111)</f>
        <v>0</v>
      </c>
      <c r="J54" s="399">
        <f>SUM('Príloha 2025'!J111)</f>
        <v>0</v>
      </c>
      <c r="K54" s="399">
        <f>SUM('Príloha 2025'!K111)</f>
        <v>0</v>
      </c>
      <c r="L54" s="399">
        <f>SUM('Príloha 2025'!L111)</f>
        <v>0</v>
      </c>
      <c r="M54" s="419"/>
    </row>
    <row r="55" spans="1:13" x14ac:dyDescent="0.2">
      <c r="A55" s="6"/>
      <c r="B55" s="23"/>
      <c r="C55" s="24">
        <v>312012</v>
      </c>
      <c r="D55" s="24" t="s">
        <v>877</v>
      </c>
      <c r="E55" s="399"/>
      <c r="F55" s="399">
        <f>SUM('Príloha 2025'!F112)</f>
        <v>0</v>
      </c>
      <c r="G55" s="399">
        <f>SUM('Príloha 2025'!G112)</f>
        <v>0</v>
      </c>
      <c r="H55" s="399">
        <f>SUM('Príloha 2025'!H112)</f>
        <v>0</v>
      </c>
      <c r="I55" s="399">
        <f>SUM('Príloha 2025'!I112)</f>
        <v>0</v>
      </c>
      <c r="J55" s="399">
        <f>SUM('Príloha 2025'!J112)</f>
        <v>0</v>
      </c>
      <c r="K55" s="399">
        <f>SUM('Príloha 2025'!K112)</f>
        <v>0</v>
      </c>
      <c r="L55" s="399">
        <f>SUM('Príloha 2025'!L112)</f>
        <v>0</v>
      </c>
      <c r="M55" s="418"/>
    </row>
    <row r="56" spans="1:13" x14ac:dyDescent="0.2">
      <c r="A56" s="6"/>
      <c r="B56" s="23"/>
      <c r="C56" s="24">
        <v>312012</v>
      </c>
      <c r="D56" s="24" t="s">
        <v>1037</v>
      </c>
      <c r="E56" s="399"/>
      <c r="F56" s="399">
        <f>SUM('Príloha 2025'!F113)</f>
        <v>0</v>
      </c>
      <c r="G56" s="399">
        <f>SUM('Príloha 2025'!G113)</f>
        <v>0</v>
      </c>
      <c r="H56" s="399">
        <f>SUM('Príloha 2025'!H113)</f>
        <v>0</v>
      </c>
      <c r="I56" s="399">
        <f>SUM('Príloha 2025'!I113)</f>
        <v>0</v>
      </c>
      <c r="J56" s="399">
        <f>SUM('Príloha 2025'!J113)</f>
        <v>0</v>
      </c>
      <c r="K56" s="399">
        <f>SUM('Príloha 2025'!K113)</f>
        <v>0</v>
      </c>
      <c r="L56" s="399">
        <f>SUM('Príloha 2025'!L113)</f>
        <v>0</v>
      </c>
      <c r="M56" s="418"/>
    </row>
    <row r="57" spans="1:13" x14ac:dyDescent="0.2">
      <c r="A57" s="6"/>
      <c r="B57" s="23"/>
      <c r="C57" s="24">
        <v>312012</v>
      </c>
      <c r="D57" s="24" t="s">
        <v>777</v>
      </c>
      <c r="E57" s="38"/>
      <c r="F57" s="399">
        <f>SUM('Príloha 2025'!F114)</f>
        <v>0</v>
      </c>
      <c r="G57" s="399">
        <f>SUM('Príloha 2025'!G114)</f>
        <v>0</v>
      </c>
      <c r="H57" s="399">
        <f>SUM('Príloha 2025'!H114)</f>
        <v>0</v>
      </c>
      <c r="I57" s="399">
        <f>SUM('Príloha 2025'!I114)</f>
        <v>0</v>
      </c>
      <c r="J57" s="399">
        <f>SUM('Príloha 2025'!J114)</f>
        <v>0</v>
      </c>
      <c r="K57" s="399">
        <f>SUM('Príloha 2025'!K114)</f>
        <v>0</v>
      </c>
      <c r="L57" s="399">
        <f>SUM('Príloha 2025'!L114)</f>
        <v>0</v>
      </c>
    </row>
    <row r="58" spans="1:13" x14ac:dyDescent="0.2">
      <c r="A58" s="6"/>
      <c r="B58" s="23"/>
      <c r="C58" s="24">
        <v>312012</v>
      </c>
      <c r="D58" s="24" t="s">
        <v>778</v>
      </c>
      <c r="E58" s="38"/>
      <c r="F58" s="399">
        <f>SUM('Príloha 2025'!F115)</f>
        <v>1</v>
      </c>
      <c r="G58" s="399">
        <f>SUM('Príloha 2025'!G115)</f>
        <v>1.3</v>
      </c>
      <c r="H58" s="399">
        <f>SUM('Príloha 2025'!H115)</f>
        <v>1.1000000000000001</v>
      </c>
      <c r="I58" s="399">
        <f>SUM('Príloha 2025'!I115)</f>
        <v>1.1000000000000001</v>
      </c>
      <c r="J58" s="399">
        <f>SUM('Príloha 2025'!J115)</f>
        <v>1.1000000000000001</v>
      </c>
      <c r="K58" s="399">
        <f>SUM('Príloha 2025'!K115)</f>
        <v>1.1000000000000001</v>
      </c>
      <c r="L58" s="399">
        <f>SUM('Príloha 2025'!L115)</f>
        <v>1.1000000000000001</v>
      </c>
    </row>
    <row r="59" spans="1:13" x14ac:dyDescent="0.2">
      <c r="A59" s="6"/>
      <c r="B59" s="23"/>
      <c r="C59" s="24">
        <v>312012</v>
      </c>
      <c r="D59" s="24" t="s">
        <v>779</v>
      </c>
      <c r="E59" s="38"/>
      <c r="F59" s="399">
        <f>SUM('Príloha 2025'!F116)</f>
        <v>23</v>
      </c>
      <c r="G59" s="399">
        <f>SUM('Príloha 2025'!G116)</f>
        <v>25.8</v>
      </c>
      <c r="H59" s="399">
        <f>SUM('Príloha 2025'!H116)</f>
        <v>29</v>
      </c>
      <c r="I59" s="399">
        <f>SUM('Príloha 2025'!I116)</f>
        <v>28</v>
      </c>
      <c r="J59" s="399">
        <f>SUM('Príloha 2025'!J116)</f>
        <v>28</v>
      </c>
      <c r="K59" s="399">
        <f>SUM('Príloha 2025'!K116)</f>
        <v>28</v>
      </c>
      <c r="L59" s="399">
        <f>SUM('Príloha 2025'!L116)</f>
        <v>28</v>
      </c>
    </row>
    <row r="60" spans="1:13" x14ac:dyDescent="0.2">
      <c r="A60" s="6"/>
      <c r="B60" s="23"/>
      <c r="C60" s="24">
        <v>312012</v>
      </c>
      <c r="D60" s="24" t="s">
        <v>780</v>
      </c>
      <c r="E60" s="38"/>
      <c r="F60" s="399">
        <f>SUM('Príloha 2025'!F117)</f>
        <v>2.8</v>
      </c>
      <c r="G60" s="399">
        <f>SUM('Príloha 2025'!G117)</f>
        <v>2.5</v>
      </c>
      <c r="H60" s="399">
        <f>SUM('Príloha 2025'!H117)</f>
        <v>2.4</v>
      </c>
      <c r="I60" s="399">
        <f>SUM('Príloha 2025'!I117)</f>
        <v>3</v>
      </c>
      <c r="J60" s="399">
        <f>SUM('Príloha 2025'!J117)</f>
        <v>3</v>
      </c>
      <c r="K60" s="399">
        <f>SUM('Príloha 2025'!K117)</f>
        <v>3</v>
      </c>
      <c r="L60" s="399">
        <f>SUM('Príloha 2025'!L117)</f>
        <v>3</v>
      </c>
      <c r="M60" s="418"/>
    </row>
    <row r="61" spans="1:13" x14ac:dyDescent="0.2">
      <c r="A61" s="6"/>
      <c r="B61" s="23"/>
      <c r="C61" s="24">
        <v>312012</v>
      </c>
      <c r="D61" s="24" t="s">
        <v>890</v>
      </c>
      <c r="E61" s="38"/>
      <c r="F61" s="399">
        <f>SUM('Príloha 2025'!F118)</f>
        <v>0.4</v>
      </c>
      <c r="G61" s="399">
        <f>SUM('Príloha 2025'!G118)</f>
        <v>0.1</v>
      </c>
      <c r="H61" s="399">
        <f>SUM('Príloha 2025'!H118)</f>
        <v>1</v>
      </c>
      <c r="I61" s="399">
        <f>SUM('Príloha 2025'!I118)</f>
        <v>1</v>
      </c>
      <c r="J61" s="399">
        <f>SUM('Príloha 2025'!J118)</f>
        <v>1</v>
      </c>
      <c r="K61" s="399">
        <f>SUM('Príloha 2025'!K118)</f>
        <v>1</v>
      </c>
      <c r="L61" s="399">
        <f>SUM('Príloha 2025'!L118)</f>
        <v>1</v>
      </c>
    </row>
    <row r="62" spans="1:13" x14ac:dyDescent="0.2">
      <c r="A62" s="6"/>
      <c r="B62" s="23"/>
      <c r="C62" s="24">
        <v>312012</v>
      </c>
      <c r="D62" s="24" t="s">
        <v>781</v>
      </c>
      <c r="E62" s="38"/>
      <c r="F62" s="399">
        <f>SUM('Príloha 2025'!F119)</f>
        <v>0.2</v>
      </c>
      <c r="G62" s="399">
        <f>SUM('Príloha 2025'!G119)</f>
        <v>0.2</v>
      </c>
      <c r="H62" s="399">
        <f>SUM('Príloha 2025'!H119)</f>
        <v>0.2</v>
      </c>
      <c r="I62" s="399">
        <f>SUM('Príloha 2025'!I119)</f>
        <v>0.2</v>
      </c>
      <c r="J62" s="399">
        <f>SUM('Príloha 2025'!J119)</f>
        <v>0.2</v>
      </c>
      <c r="K62" s="399">
        <f>SUM('Príloha 2025'!K119)</f>
        <v>0.2</v>
      </c>
      <c r="L62" s="399">
        <f>SUM('Príloha 2025'!L119)</f>
        <v>0.2</v>
      </c>
    </row>
    <row r="63" spans="1:13" x14ac:dyDescent="0.2">
      <c r="A63" s="6"/>
      <c r="B63" s="23"/>
      <c r="C63" s="24">
        <v>312012</v>
      </c>
      <c r="D63" s="24" t="s">
        <v>782</v>
      </c>
      <c r="E63" s="38"/>
      <c r="F63" s="399">
        <f>SUM('Príloha 2025'!F120)</f>
        <v>1.4</v>
      </c>
      <c r="G63" s="399">
        <f>SUM('Príloha 2025'!G120)</f>
        <v>0.8</v>
      </c>
      <c r="H63" s="399">
        <f>SUM('Príloha 2025'!H120)</f>
        <v>0.8</v>
      </c>
      <c r="I63" s="399">
        <f>SUM('Príloha 2025'!I120)</f>
        <v>0.9</v>
      </c>
      <c r="J63" s="399">
        <f>SUM('Príloha 2025'!J120)</f>
        <v>0.9</v>
      </c>
      <c r="K63" s="399">
        <f>SUM('Príloha 2025'!K120)</f>
        <v>0.9</v>
      </c>
      <c r="L63" s="399">
        <f>SUM('Príloha 2025'!L120)</f>
        <v>0.9</v>
      </c>
    </row>
    <row r="64" spans="1:13" x14ac:dyDescent="0.2">
      <c r="A64" s="6"/>
      <c r="B64" s="23"/>
      <c r="C64" s="24">
        <v>312012</v>
      </c>
      <c r="D64" s="24" t="s">
        <v>783</v>
      </c>
      <c r="E64" s="38"/>
      <c r="F64" s="399">
        <f>SUM('Príloha 2025'!F121)</f>
        <v>0.4</v>
      </c>
      <c r="G64" s="399">
        <f>SUM('Príloha 2025'!G121)</f>
        <v>0.8</v>
      </c>
      <c r="H64" s="399">
        <f>SUM('Príloha 2025'!H121)</f>
        <v>0.5</v>
      </c>
      <c r="I64" s="399">
        <f>SUM('Príloha 2025'!I121)</f>
        <v>0.5</v>
      </c>
      <c r="J64" s="399">
        <f>SUM('Príloha 2025'!J121)</f>
        <v>0.5</v>
      </c>
      <c r="K64" s="399">
        <f>SUM('Príloha 2025'!K121)</f>
        <v>0.5</v>
      </c>
      <c r="L64" s="399">
        <f>SUM('Príloha 2025'!L121)</f>
        <v>0.5</v>
      </c>
    </row>
    <row r="65" spans="1:13" x14ac:dyDescent="0.2">
      <c r="A65" s="6"/>
      <c r="B65" s="23"/>
      <c r="C65" s="24">
        <v>312015</v>
      </c>
      <c r="D65" s="24" t="s">
        <v>784</v>
      </c>
      <c r="E65" s="38"/>
      <c r="F65" s="399">
        <f>SUM('Príloha 2025'!F122)</f>
        <v>0</v>
      </c>
      <c r="G65" s="399">
        <f>SUM('Príloha 2025'!G122)</f>
        <v>0</v>
      </c>
      <c r="H65" s="399">
        <f>SUM('Príloha 2025'!H122)</f>
        <v>0</v>
      </c>
      <c r="I65" s="399">
        <f>SUM('Príloha 2025'!I122)</f>
        <v>0</v>
      </c>
      <c r="J65" s="399">
        <f>SUM('Príloha 2025'!J122)</f>
        <v>0</v>
      </c>
      <c r="K65" s="399">
        <f>SUM('Príloha 2025'!K122)</f>
        <v>0</v>
      </c>
      <c r="L65" s="399">
        <f>SUM('Príloha 2025'!L122)</f>
        <v>0</v>
      </c>
      <c r="M65" s="419"/>
    </row>
    <row r="66" spans="1:13" x14ac:dyDescent="0.2">
      <c r="A66" s="6"/>
      <c r="B66" s="23"/>
      <c r="C66" s="24">
        <v>312012</v>
      </c>
      <c r="D66" s="24" t="s">
        <v>935</v>
      </c>
      <c r="E66" s="38"/>
      <c r="F66" s="399">
        <f>SUM('Príloha 2025'!F123)</f>
        <v>0</v>
      </c>
      <c r="G66" s="399">
        <f>SUM('Príloha 2025'!G123)</f>
        <v>0</v>
      </c>
      <c r="H66" s="399">
        <f>SUM('Príloha 2025'!H123)</f>
        <v>0</v>
      </c>
      <c r="I66" s="399">
        <f>SUM('Príloha 2025'!I123)</f>
        <v>0</v>
      </c>
      <c r="J66" s="399">
        <f>SUM('Príloha 2025'!J123)</f>
        <v>0</v>
      </c>
      <c r="K66" s="399">
        <f>SUM('Príloha 2025'!K123)</f>
        <v>0</v>
      </c>
      <c r="L66" s="399">
        <f>SUM('Príloha 2025'!L123)</f>
        <v>0</v>
      </c>
      <c r="M66" s="418"/>
    </row>
    <row r="67" spans="1:13" x14ac:dyDescent="0.2">
      <c r="A67" s="6"/>
      <c r="B67" s="23"/>
      <c r="C67" s="24">
        <v>312012</v>
      </c>
      <c r="D67" s="24" t="s">
        <v>1088</v>
      </c>
      <c r="E67" s="38"/>
      <c r="F67" s="399">
        <f>SUM('Príloha 2025'!F124)</f>
        <v>0</v>
      </c>
      <c r="G67" s="399">
        <f>SUM('Príloha 2025'!G124)</f>
        <v>0</v>
      </c>
      <c r="H67" s="399">
        <f>SUM('Príloha 2025'!H124)</f>
        <v>0</v>
      </c>
      <c r="I67" s="399">
        <f>SUM('Príloha 2025'!I124)</f>
        <v>0</v>
      </c>
      <c r="J67" s="399">
        <f>SUM('Príloha 2025'!J124)</f>
        <v>0</v>
      </c>
      <c r="K67" s="399">
        <f>SUM('Príloha 2025'!K124)</f>
        <v>0</v>
      </c>
      <c r="L67" s="399">
        <f>SUM('Príloha 2025'!L124)</f>
        <v>0</v>
      </c>
      <c r="M67" s="418"/>
    </row>
    <row r="68" spans="1:13" x14ac:dyDescent="0.2">
      <c r="A68" s="6"/>
      <c r="B68" s="23"/>
      <c r="C68" s="24">
        <v>312012</v>
      </c>
      <c r="D68" s="24" t="s">
        <v>839</v>
      </c>
      <c r="E68" s="38"/>
      <c r="F68" s="399">
        <f>SUM('Príloha 2025'!F125)</f>
        <v>6.8</v>
      </c>
      <c r="G68" s="399">
        <f>SUM('Príloha 2025'!G125)</f>
        <v>75.7</v>
      </c>
      <c r="H68" s="399">
        <f>SUM('Príloha 2025'!H125)</f>
        <v>0</v>
      </c>
      <c r="I68" s="399">
        <f>SUM('Príloha 2025'!I125)</f>
        <v>10.5</v>
      </c>
      <c r="J68" s="399">
        <f>SUM('Príloha 2025'!J125)</f>
        <v>30.3</v>
      </c>
      <c r="K68" s="399">
        <f>SUM('Príloha 2025'!K125)</f>
        <v>10.5</v>
      </c>
      <c r="L68" s="399">
        <f>SUM('Príloha 2025'!L125)</f>
        <v>10.5</v>
      </c>
      <c r="M68" s="419"/>
    </row>
    <row r="69" spans="1:13" x14ac:dyDescent="0.2">
      <c r="A69" s="6"/>
      <c r="B69" s="23"/>
      <c r="C69" s="24">
        <v>312012</v>
      </c>
      <c r="D69" s="24" t="s">
        <v>1012</v>
      </c>
      <c r="E69" s="38"/>
      <c r="F69" s="399">
        <f>SUM('Príloha 2025'!F126)</f>
        <v>21.6</v>
      </c>
      <c r="G69" s="399">
        <f>SUM('Príloha 2025'!G126)</f>
        <v>34.1</v>
      </c>
      <c r="H69" s="399">
        <f>SUM('Príloha 2025'!H126)</f>
        <v>16</v>
      </c>
      <c r="I69" s="399">
        <f>SUM('Príloha 2025'!I126)</f>
        <v>30</v>
      </c>
      <c r="J69" s="399">
        <f>SUM('Príloha 2025'!J126)</f>
        <v>30</v>
      </c>
      <c r="K69" s="399">
        <f>SUM('Príloha 2025'!K126)</f>
        <v>30</v>
      </c>
      <c r="L69" s="399">
        <f>SUM('Príloha 2025'!L126)</f>
        <v>30</v>
      </c>
      <c r="M69" s="419"/>
    </row>
    <row r="70" spans="1:13" x14ac:dyDescent="0.2">
      <c r="A70" s="6"/>
      <c r="B70" s="23"/>
      <c r="C70" s="24">
        <v>312012</v>
      </c>
      <c r="D70" s="24" t="s">
        <v>872</v>
      </c>
      <c r="E70" s="38"/>
      <c r="F70" s="399">
        <f>SUM('Príloha 2025'!F127)</f>
        <v>91.6</v>
      </c>
      <c r="G70" s="399">
        <f>SUM('Príloha 2025'!G127)</f>
        <v>66.5</v>
      </c>
      <c r="H70" s="399">
        <f>SUM('Príloha 2025'!H127)</f>
        <v>108</v>
      </c>
      <c r="I70" s="399">
        <f>SUM('Príloha 2025'!I127)</f>
        <v>122.8</v>
      </c>
      <c r="J70" s="399">
        <f>SUM('Príloha 2025'!J127)</f>
        <v>122.8</v>
      </c>
      <c r="K70" s="399">
        <f>SUM('Príloha 2025'!K127)</f>
        <v>0</v>
      </c>
      <c r="L70" s="399">
        <f>SUM('Príloha 2025'!L127)</f>
        <v>0</v>
      </c>
      <c r="M70" s="396"/>
    </row>
    <row r="71" spans="1:13" x14ac:dyDescent="0.2">
      <c r="A71" s="6"/>
      <c r="B71" s="23"/>
      <c r="C71" s="24">
        <v>312012</v>
      </c>
      <c r="D71" s="24" t="s">
        <v>785</v>
      </c>
      <c r="E71" s="50"/>
      <c r="F71" s="399">
        <f>SUM('Príloha 2025'!F128)</f>
        <v>52.4</v>
      </c>
      <c r="G71" s="399">
        <f>SUM('Príloha 2025'!G128)</f>
        <v>48.4</v>
      </c>
      <c r="H71" s="399">
        <f>SUM('Príloha 2025'!H128)</f>
        <v>64</v>
      </c>
      <c r="I71" s="399">
        <f>SUM('Príloha 2025'!I128)</f>
        <v>71.599999999999994</v>
      </c>
      <c r="J71" s="399">
        <f>SUM('Príloha 2025'!J128)</f>
        <v>71.599999999999994</v>
      </c>
      <c r="K71" s="399">
        <f>SUM('Príloha 2025'!K128)</f>
        <v>0</v>
      </c>
      <c r="L71" s="399">
        <f>SUM('Príloha 2025'!L128)</f>
        <v>0</v>
      </c>
      <c r="M71" s="419"/>
    </row>
    <row r="72" spans="1:13" x14ac:dyDescent="0.2">
      <c r="B72" s="23"/>
      <c r="C72" s="24">
        <v>312012</v>
      </c>
      <c r="D72" s="24" t="s">
        <v>912</v>
      </c>
      <c r="E72" s="399"/>
      <c r="F72" s="399">
        <f>SUM('Príloha 2025'!F129)</f>
        <v>135.80000000000001</v>
      </c>
      <c r="G72" s="399">
        <f>SUM('Príloha 2025'!G129)</f>
        <v>42.1</v>
      </c>
      <c r="H72" s="399">
        <f>SUM('Príloha 2025'!H129)</f>
        <v>195</v>
      </c>
      <c r="I72" s="399">
        <f>SUM('Príloha 2025'!I129)</f>
        <v>222.8</v>
      </c>
      <c r="J72" s="399">
        <f>SUM('Príloha 2025'!J129)</f>
        <v>222.8</v>
      </c>
      <c r="K72" s="399">
        <f>SUM('Príloha 2025'!K129)</f>
        <v>0</v>
      </c>
      <c r="L72" s="399">
        <f>SUM('Príloha 2025'!L129)</f>
        <v>0</v>
      </c>
      <c r="M72" s="419"/>
    </row>
    <row r="73" spans="1:13" x14ac:dyDescent="0.2">
      <c r="B73" s="23"/>
      <c r="C73" s="24">
        <v>312001</v>
      </c>
      <c r="D73" s="24" t="s">
        <v>1111</v>
      </c>
      <c r="E73" s="399"/>
      <c r="F73" s="399">
        <f>SUM('Príloha 2025'!F130)</f>
        <v>0</v>
      </c>
      <c r="G73" s="399">
        <f>SUM('Príloha 2025'!G130)</f>
        <v>0.1</v>
      </c>
      <c r="H73" s="399">
        <f>SUM('Príloha 2025'!H130)</f>
        <v>1</v>
      </c>
      <c r="I73" s="399">
        <f>SUM('Príloha 2025'!I130)</f>
        <v>0.1</v>
      </c>
      <c r="J73" s="399">
        <f>SUM('Príloha 2025'!J130)</f>
        <v>0.1</v>
      </c>
      <c r="K73" s="399">
        <f>SUM('Príloha 2025'!K130)</f>
        <v>0.1</v>
      </c>
      <c r="L73" s="399">
        <f>SUM('Príloha 2025'!L130)</f>
        <v>0.1</v>
      </c>
      <c r="M73" s="419"/>
    </row>
    <row r="74" spans="1:13" x14ac:dyDescent="0.2">
      <c r="B74" s="23">
        <v>331</v>
      </c>
      <c r="C74" s="24">
        <v>331002</v>
      </c>
      <c r="D74" s="24" t="s">
        <v>786</v>
      </c>
      <c r="E74" s="322"/>
      <c r="F74" s="399">
        <f>SUM('Príloha 2025'!F131)</f>
        <v>0</v>
      </c>
      <c r="G74" s="399">
        <f>SUM('Príloha 2025'!G131)</f>
        <v>0</v>
      </c>
      <c r="H74" s="399">
        <f>SUM('Príloha 2025'!H131)</f>
        <v>0</v>
      </c>
      <c r="I74" s="399">
        <f>SUM('Príloha 2025'!I131)</f>
        <v>0</v>
      </c>
      <c r="J74" s="399">
        <f>SUM('Príloha 2025'!J131)</f>
        <v>0</v>
      </c>
      <c r="K74" s="399">
        <f>SUM('Príloha 2025'!K131)</f>
        <v>0</v>
      </c>
      <c r="L74" s="399">
        <f>SUM('Príloha 2025'!L131)</f>
        <v>0</v>
      </c>
      <c r="M74" s="419"/>
    </row>
    <row r="75" spans="1:13" x14ac:dyDescent="0.2">
      <c r="B75" s="23"/>
      <c r="C75" s="24">
        <v>331001</v>
      </c>
      <c r="D75" s="24" t="s">
        <v>1013</v>
      </c>
      <c r="E75" s="322"/>
      <c r="F75" s="399">
        <f>SUM('Príloha 2025'!F132)</f>
        <v>0</v>
      </c>
      <c r="G75" s="399">
        <f>SUM('Príloha 2025'!G132)</f>
        <v>0</v>
      </c>
      <c r="H75" s="399">
        <f>SUM('Príloha 2025'!H132)</f>
        <v>0</v>
      </c>
      <c r="I75" s="399">
        <f>SUM('Príloha 2025'!I132)</f>
        <v>0</v>
      </c>
      <c r="J75" s="399">
        <f>SUM('Príloha 2025'!J132)</f>
        <v>0</v>
      </c>
      <c r="K75" s="399">
        <f>SUM('Príloha 2025'!K132)</f>
        <v>0</v>
      </c>
      <c r="L75" s="399">
        <f>SUM('Príloha 2025'!L132)</f>
        <v>0</v>
      </c>
      <c r="M75" s="419"/>
    </row>
    <row r="76" spans="1:13" x14ac:dyDescent="0.2">
      <c r="A76" s="6"/>
      <c r="B76" s="23"/>
      <c r="C76" s="24">
        <v>331001</v>
      </c>
      <c r="D76" s="24" t="s">
        <v>895</v>
      </c>
      <c r="E76" s="322"/>
      <c r="F76" s="399">
        <f>SUM('Príloha 2025'!F133)</f>
        <v>0</v>
      </c>
      <c r="G76" s="399">
        <f>SUM('Príloha 2025'!G133)</f>
        <v>15.8</v>
      </c>
      <c r="H76" s="399">
        <f>SUM('Príloha 2025'!H133)</f>
        <v>0</v>
      </c>
      <c r="I76" s="399">
        <f>SUM('Príloha 2025'!I133)</f>
        <v>0</v>
      </c>
      <c r="J76" s="399">
        <f>SUM('Príloha 2025'!J133)</f>
        <v>0</v>
      </c>
      <c r="K76" s="399">
        <f>SUM('Príloha 2025'!K133)</f>
        <v>0</v>
      </c>
      <c r="L76" s="399">
        <f>SUM('Príloha 2025'!L133)</f>
        <v>0</v>
      </c>
    </row>
    <row r="77" spans="1:13" x14ac:dyDescent="0.2">
      <c r="A77" s="6"/>
      <c r="B77" s="23"/>
      <c r="C77" s="24">
        <v>331002</v>
      </c>
      <c r="D77" s="24" t="s">
        <v>787</v>
      </c>
      <c r="E77" s="38"/>
      <c r="F77" s="399">
        <f>SUM('Príloha 2025'!F134)</f>
        <v>0.3</v>
      </c>
      <c r="G77" s="399">
        <f>SUM('Príloha 2025'!G134)</f>
        <v>0</v>
      </c>
      <c r="H77" s="399">
        <f>SUM('Príloha 2025'!H134)</f>
        <v>0</v>
      </c>
      <c r="I77" s="399">
        <f>SUM('Príloha 2025'!I134)</f>
        <v>0</v>
      </c>
      <c r="J77" s="399">
        <f>SUM('Príloha 2025'!J134)</f>
        <v>0</v>
      </c>
      <c r="K77" s="399">
        <f>SUM('Príloha 2025'!K134)</f>
        <v>0</v>
      </c>
      <c r="L77" s="399">
        <f>SUM('Príloha 2025'!L134)</f>
        <v>0</v>
      </c>
      <c r="M77" s="419"/>
    </row>
    <row r="78" spans="1:13" s="1" customFormat="1" x14ac:dyDescent="0.2">
      <c r="A78" s="13"/>
      <c r="B78" s="22"/>
      <c r="C78" s="22"/>
      <c r="D78" s="22" t="s">
        <v>40</v>
      </c>
      <c r="E78" s="25"/>
      <c r="F78" s="357">
        <f>SUM(F79:F80)</f>
        <v>736.40000000000009</v>
      </c>
      <c r="G78" s="357">
        <f>SUM(G79:G80)</f>
        <v>1467.6000000000001</v>
      </c>
      <c r="H78" s="357">
        <f>SUM(H79:H80)</f>
        <v>68.599999999999994</v>
      </c>
      <c r="I78" s="357">
        <f t="shared" ref="I78:J78" si="3">SUM(I79:I80)</f>
        <v>238.9</v>
      </c>
      <c r="J78" s="357">
        <f t="shared" si="3"/>
        <v>203.6</v>
      </c>
      <c r="K78" s="357">
        <f t="shared" ref="K78:L78" si="4">SUM(K79:K80)</f>
        <v>68.599999999999994</v>
      </c>
      <c r="L78" s="357">
        <f t="shared" si="4"/>
        <v>68.599999999999994</v>
      </c>
      <c r="M78" s="419"/>
    </row>
    <row r="79" spans="1:13" s="1" customFormat="1" x14ac:dyDescent="0.2">
      <c r="A79" s="7"/>
      <c r="B79" s="23">
        <v>400</v>
      </c>
      <c r="C79" s="62"/>
      <c r="D79" s="24" t="s">
        <v>250</v>
      </c>
      <c r="E79" s="38"/>
      <c r="F79" s="399">
        <f>SUM('Príloha 2025'!F136)</f>
        <v>371.70000000000005</v>
      </c>
      <c r="G79" s="399">
        <f>SUM('Príloha 2025'!G136)</f>
        <v>497.30000000000007</v>
      </c>
      <c r="H79" s="399">
        <f>SUM('Príloha 2025'!H136)</f>
        <v>68.599999999999994</v>
      </c>
      <c r="I79" s="399">
        <f>SUM('Príloha 2025'!I136)</f>
        <v>238.9</v>
      </c>
      <c r="J79" s="399">
        <f>SUM('Príloha 2025'!J136)</f>
        <v>82.6</v>
      </c>
      <c r="K79" s="399">
        <f>SUM('Príloha 2025'!K136)</f>
        <v>68.599999999999994</v>
      </c>
      <c r="L79" s="399">
        <f>SUM('Príloha 2025'!L136)</f>
        <v>68.599999999999994</v>
      </c>
      <c r="M79" s="418" t="s">
        <v>1254</v>
      </c>
    </row>
    <row r="80" spans="1:13" ht="11.25" customHeight="1" x14ac:dyDescent="0.2">
      <c r="A80" s="6"/>
      <c r="B80" s="23">
        <v>500</v>
      </c>
      <c r="C80" s="23"/>
      <c r="D80" s="24" t="s">
        <v>278</v>
      </c>
      <c r="E80" s="38"/>
      <c r="F80" s="399">
        <f>SUM('Príloha 2025'!F157)</f>
        <v>364.70000000000005</v>
      </c>
      <c r="G80" s="399">
        <f>SUM('Príloha 2025'!G157)</f>
        <v>970.30000000000007</v>
      </c>
      <c r="H80" s="399">
        <f>SUM('Príloha 2025'!H157)</f>
        <v>0</v>
      </c>
      <c r="I80" s="399">
        <f>SUM('Príloha 2025'!I157)</f>
        <v>0</v>
      </c>
      <c r="J80" s="399">
        <f>SUM('Príloha 2025'!J157)</f>
        <v>121</v>
      </c>
      <c r="K80" s="399">
        <f>SUM('Príloha 2025'!K157)</f>
        <v>0</v>
      </c>
      <c r="L80" s="399">
        <f>SUM('Príloha 2025'!L157)</f>
        <v>0</v>
      </c>
      <c r="M80" s="419"/>
    </row>
    <row r="81" spans="1:13" s="1" customFormat="1" ht="11.25" customHeight="1" x14ac:dyDescent="0.2">
      <c r="A81" s="13"/>
      <c r="B81" s="22"/>
      <c r="C81" s="22"/>
      <c r="D81" s="22" t="s">
        <v>41</v>
      </c>
      <c r="E81" s="25"/>
      <c r="F81" s="357">
        <f>SUM(F82:F83)</f>
        <v>485.9</v>
      </c>
      <c r="G81" s="357">
        <f>SUM(G82:G83)</f>
        <v>891.09999999999991</v>
      </c>
      <c r="H81" s="357">
        <f>SUM('Príloha 2025'!H166)</f>
        <v>20</v>
      </c>
      <c r="I81" s="357">
        <f>SUM('Príloha 2025'!I166)</f>
        <v>7675.4</v>
      </c>
      <c r="J81" s="357">
        <f>SUM('Príloha 2025'!J166)</f>
        <v>2696.7</v>
      </c>
      <c r="K81" s="357">
        <f>SUM('Príloha 2025'!K166)</f>
        <v>15</v>
      </c>
      <c r="L81" s="357">
        <f>SUM('Príloha 2025'!L166)</f>
        <v>15</v>
      </c>
      <c r="M81" s="419"/>
    </row>
    <row r="82" spans="1:13" s="1" customFormat="1" x14ac:dyDescent="0.2">
      <c r="A82" s="7"/>
      <c r="B82" s="23">
        <v>230</v>
      </c>
      <c r="C82" s="23"/>
      <c r="D82" s="24" t="s">
        <v>42</v>
      </c>
      <c r="E82" s="38"/>
      <c r="F82" s="399">
        <f>SUM('Príloha 2025'!F167)</f>
        <v>9.9</v>
      </c>
      <c r="G82" s="399">
        <f>SUM('Príloha 2025'!G167)</f>
        <v>44.9</v>
      </c>
      <c r="H82" s="399">
        <f>SUM('Príloha 2025'!H167)</f>
        <v>20</v>
      </c>
      <c r="I82" s="399">
        <f>SUM('Príloha 2025'!I167)</f>
        <v>20</v>
      </c>
      <c r="J82" s="399">
        <f>SUM('Príloha 2025'!J167)</f>
        <v>20</v>
      </c>
      <c r="K82" s="399">
        <f>SUM('Príloha 2025'!K167)</f>
        <v>15</v>
      </c>
      <c r="L82" s="399">
        <f>SUM('Príloha 2025'!L167)</f>
        <v>15</v>
      </c>
      <c r="M82" s="418"/>
    </row>
    <row r="83" spans="1:13" ht="11.25" customHeight="1" x14ac:dyDescent="0.2">
      <c r="A83" s="6"/>
      <c r="B83" s="23">
        <v>300</v>
      </c>
      <c r="C83" s="23"/>
      <c r="D83" s="24" t="s">
        <v>44</v>
      </c>
      <c r="E83" s="38"/>
      <c r="F83" s="399">
        <f>SUM('Príloha 2025'!F171)</f>
        <v>476</v>
      </c>
      <c r="G83" s="399">
        <f>SUM('Príloha 2025'!G171)</f>
        <v>846.19999999999993</v>
      </c>
      <c r="H83" s="399">
        <f>SUM('Príloha 2025'!H171)</f>
        <v>0</v>
      </c>
      <c r="I83" s="399">
        <f>SUM('Príloha 2025'!I171)</f>
        <v>7655.4</v>
      </c>
      <c r="J83" s="399">
        <f>SUM('Príloha 2025'!J171)</f>
        <v>2676.7</v>
      </c>
      <c r="K83" s="399">
        <f>SUM('Príloha 2025'!K171)</f>
        <v>0</v>
      </c>
      <c r="L83" s="399">
        <f>SUM('Príloha 2025'!L171)</f>
        <v>0</v>
      </c>
      <c r="M83" s="418" t="s">
        <v>1254</v>
      </c>
    </row>
    <row r="84" spans="1:13" s="396" customFormat="1" ht="11.25" customHeight="1" x14ac:dyDescent="0.2">
      <c r="A84" s="13"/>
      <c r="B84" s="462"/>
      <c r="C84" s="463"/>
      <c r="D84" s="464" t="s">
        <v>974</v>
      </c>
      <c r="E84" s="465"/>
      <c r="F84" s="533">
        <f>SUM('Príloha 2025'!F190)</f>
        <v>279.7</v>
      </c>
      <c r="G84" s="533">
        <f>SUM('Príloha 2025'!G190)</f>
        <v>344.52007000000003</v>
      </c>
      <c r="H84" s="533">
        <f>SUM('Príloha 2025'!H190)</f>
        <v>198.6</v>
      </c>
      <c r="I84" s="533">
        <f>SUM('Príloha 2025'!I190)</f>
        <v>169.6</v>
      </c>
      <c r="J84" s="533">
        <f>SUM('Príloha 2025'!J190)</f>
        <v>198.10000000000002</v>
      </c>
      <c r="K84" s="533">
        <f>SUM('Príloha 2025'!K190)</f>
        <v>172.1</v>
      </c>
      <c r="L84" s="533">
        <f>SUM('Príloha 2025'!L190)</f>
        <v>172.1</v>
      </c>
      <c r="M84" s="418" t="s">
        <v>1254</v>
      </c>
    </row>
    <row r="85" spans="1:13" s="396" customFormat="1" ht="11.25" customHeight="1" x14ac:dyDescent="0.2">
      <c r="A85" s="13"/>
      <c r="B85" s="23"/>
      <c r="C85" s="24"/>
      <c r="D85" s="24"/>
      <c r="E85" s="399"/>
      <c r="F85" s="399"/>
      <c r="G85" s="399"/>
      <c r="H85" s="399"/>
      <c r="I85" s="427"/>
      <c r="J85" s="427"/>
      <c r="K85" s="399"/>
      <c r="L85" s="399"/>
    </row>
    <row r="86" spans="1:13" ht="15" customHeight="1" x14ac:dyDescent="0.2">
      <c r="B86" s="23"/>
      <c r="C86" s="24"/>
      <c r="D86" s="24"/>
      <c r="E86" s="399"/>
      <c r="F86" s="399"/>
      <c r="G86" s="399"/>
      <c r="H86" s="399"/>
      <c r="I86" s="322"/>
      <c r="J86" s="322"/>
      <c r="K86" s="399"/>
      <c r="L86" s="399"/>
    </row>
    <row r="87" spans="1:13" ht="15.75" x14ac:dyDescent="0.25">
      <c r="A87" s="12"/>
      <c r="B87" s="32" t="s">
        <v>46</v>
      </c>
      <c r="C87" s="33"/>
      <c r="D87" s="33"/>
      <c r="E87" s="146"/>
      <c r="F87" s="355"/>
      <c r="G87" s="146"/>
      <c r="H87" s="146"/>
      <c r="I87" s="495"/>
      <c r="J87" s="495"/>
      <c r="K87" s="146"/>
      <c r="L87" s="146"/>
    </row>
    <row r="88" spans="1:13" s="1" customFormat="1" ht="15" customHeight="1" x14ac:dyDescent="0.2">
      <c r="A88" s="8"/>
      <c r="B88" s="34"/>
      <c r="C88" s="34"/>
      <c r="D88" s="34" t="s">
        <v>330</v>
      </c>
      <c r="E88" s="35"/>
      <c r="F88" s="358">
        <f>SUM('Príloha 2025'!F231)</f>
        <v>3229.4</v>
      </c>
      <c r="G88" s="358">
        <f>SUM('Príloha 2025'!G231)</f>
        <v>3357.1000000000004</v>
      </c>
      <c r="H88" s="358">
        <f>SUM('Príloha 2025'!H231)</f>
        <v>3750.1000000000008</v>
      </c>
      <c r="I88" s="358">
        <f>SUM('Príloha 2025'!I231)</f>
        <v>3676.7</v>
      </c>
      <c r="J88" s="358">
        <f>SUM('Príloha 2025'!J231)</f>
        <v>3767.4</v>
      </c>
      <c r="K88" s="358">
        <f>SUM('Príloha 2025'!K231)</f>
        <v>3207.0999999999995</v>
      </c>
      <c r="L88" s="358">
        <f>SUM('Príloha 2025'!L231)</f>
        <v>3243.6</v>
      </c>
    </row>
    <row r="89" spans="1:13" s="1" customFormat="1" ht="15" customHeight="1" x14ac:dyDescent="0.2">
      <c r="A89" s="8"/>
      <c r="B89" s="34"/>
      <c r="C89" s="34"/>
      <c r="D89" s="34" t="s">
        <v>48</v>
      </c>
      <c r="E89" s="35" t="str">
        <f>'Príloha 2025'!E232</f>
        <v>01.1.1</v>
      </c>
      <c r="F89" s="358">
        <f>SUM('Príloha 2025'!F232)</f>
        <v>803.40000000000009</v>
      </c>
      <c r="G89" s="358">
        <f>SUM('Príloha 2025'!G232)</f>
        <v>831.90000000000009</v>
      </c>
      <c r="H89" s="358">
        <f>SUM('Príloha 2025'!H232)</f>
        <v>867.7</v>
      </c>
      <c r="I89" s="358">
        <f>SUM('Príloha 2025'!I232)</f>
        <v>895.5</v>
      </c>
      <c r="J89" s="358">
        <f>SUM('Príloha 2025'!J232)</f>
        <v>990.7</v>
      </c>
      <c r="K89" s="358">
        <f>SUM('Príloha 2025'!K232)</f>
        <v>914.7</v>
      </c>
      <c r="L89" s="358">
        <f>SUM('Príloha 2025'!L232)</f>
        <v>924.7</v>
      </c>
    </row>
    <row r="90" spans="1:13" s="1" customFormat="1" ht="11.25" customHeight="1" x14ac:dyDescent="0.2">
      <c r="A90" s="9"/>
      <c r="B90" s="36"/>
      <c r="C90" s="36"/>
      <c r="D90" s="36" t="s">
        <v>49</v>
      </c>
      <c r="E90" s="534"/>
      <c r="F90" s="535">
        <f t="shared" ref="F90:L90" si="5">SUM(F91+F92)</f>
        <v>568.1</v>
      </c>
      <c r="G90" s="535">
        <f t="shared" si="5"/>
        <v>566.70000000000005</v>
      </c>
      <c r="H90" s="535">
        <f>SUM(H91+H92)</f>
        <v>556</v>
      </c>
      <c r="I90" s="535">
        <f t="shared" ref="I90:J90" si="6">SUM(I91+I92)</f>
        <v>597</v>
      </c>
      <c r="J90" s="535">
        <f t="shared" si="6"/>
        <v>665</v>
      </c>
      <c r="K90" s="535">
        <f t="shared" si="5"/>
        <v>600</v>
      </c>
      <c r="L90" s="535">
        <f t="shared" si="5"/>
        <v>615</v>
      </c>
    </row>
    <row r="91" spans="1:13" x14ac:dyDescent="0.2">
      <c r="A91" s="10"/>
      <c r="B91" s="36">
        <v>610</v>
      </c>
      <c r="C91" s="37"/>
      <c r="D91" s="37" t="s">
        <v>332</v>
      </c>
      <c r="E91" s="38"/>
      <c r="F91" s="542">
        <f>SUM('Príloha 2025'!F234)</f>
        <v>409.3</v>
      </c>
      <c r="G91" s="542">
        <f>SUM('Príloha 2025'!G234)</f>
        <v>407.9</v>
      </c>
      <c r="H91" s="542">
        <f>SUM('Príloha 2025'!H234)</f>
        <v>411</v>
      </c>
      <c r="I91" s="542">
        <f>SUM('Príloha 2025'!I234)</f>
        <v>439</v>
      </c>
      <c r="J91" s="542">
        <f>SUM('Príloha 2025'!J234)</f>
        <v>475</v>
      </c>
      <c r="K91" s="542">
        <f>SUM('Príloha 2025'!K234)</f>
        <v>440</v>
      </c>
      <c r="L91" s="542">
        <f>SUM('Príloha 2025'!L234)</f>
        <v>450</v>
      </c>
      <c r="M91" s="418" t="s">
        <v>1254</v>
      </c>
    </row>
    <row r="92" spans="1:13" s="406" customFormat="1" x14ac:dyDescent="0.2">
      <c r="A92" s="407"/>
      <c r="B92" s="36">
        <v>620</v>
      </c>
      <c r="C92" s="37"/>
      <c r="D92" s="37" t="s">
        <v>333</v>
      </c>
      <c r="E92" s="38"/>
      <c r="F92" s="542">
        <f>SUM('Príloha 2025'!F235)</f>
        <v>158.80000000000001</v>
      </c>
      <c r="G92" s="542">
        <f>SUM('Príloha 2025'!G235)</f>
        <v>158.80000000000001</v>
      </c>
      <c r="H92" s="542">
        <f>SUM('Príloha 2025'!H235)</f>
        <v>145</v>
      </c>
      <c r="I92" s="542">
        <f>SUM('Príloha 2025'!I235)</f>
        <v>158</v>
      </c>
      <c r="J92" s="542">
        <f>SUM('Príloha 2025'!J235)</f>
        <v>190</v>
      </c>
      <c r="K92" s="542">
        <f>SUM('Príloha 2025'!K235)</f>
        <v>160</v>
      </c>
      <c r="L92" s="542">
        <f>SUM('Príloha 2025'!L235)</f>
        <v>165</v>
      </c>
      <c r="M92" s="418" t="s">
        <v>1254</v>
      </c>
    </row>
    <row r="93" spans="1:13" s="1" customFormat="1" x14ac:dyDescent="0.2">
      <c r="A93" s="9"/>
      <c r="B93" s="400">
        <v>631</v>
      </c>
      <c r="C93" s="400"/>
      <c r="D93" s="400" t="s">
        <v>52</v>
      </c>
      <c r="E93" s="469"/>
      <c r="F93" s="542">
        <f>SUM('Príloha 2025'!F236)</f>
        <v>5.0999999999999996</v>
      </c>
      <c r="G93" s="542">
        <f>SUM('Príloha 2025'!G236)</f>
        <v>3.5999999999999996</v>
      </c>
      <c r="H93" s="542">
        <f>SUM('Príloha 2025'!H236)</f>
        <v>5</v>
      </c>
      <c r="I93" s="542">
        <f>SUM('Príloha 2025'!I236)</f>
        <v>6</v>
      </c>
      <c r="J93" s="542">
        <f>SUM('Príloha 2025'!J236)</f>
        <v>6.5</v>
      </c>
      <c r="K93" s="542">
        <f>SUM('Príloha 2025'!K236)</f>
        <v>6</v>
      </c>
      <c r="L93" s="542">
        <f>SUM('Príloha 2025'!L236)</f>
        <v>6</v>
      </c>
      <c r="M93" s="418" t="s">
        <v>1254</v>
      </c>
    </row>
    <row r="94" spans="1:13" s="1" customFormat="1" x14ac:dyDescent="0.2">
      <c r="A94" s="9"/>
      <c r="B94" s="36">
        <v>632</v>
      </c>
      <c r="C94" s="36"/>
      <c r="D94" s="37" t="s">
        <v>55</v>
      </c>
      <c r="E94" s="38"/>
      <c r="F94" s="542">
        <f>SUM('Príloha 2025'!F239)</f>
        <v>60.8</v>
      </c>
      <c r="G94" s="542">
        <f>SUM('Príloha 2025'!G239)</f>
        <v>72.8</v>
      </c>
      <c r="H94" s="542">
        <f>SUM('Príloha 2025'!H239)</f>
        <v>81</v>
      </c>
      <c r="I94" s="542">
        <f>SUM('Príloha 2025'!I239)</f>
        <v>67</v>
      </c>
      <c r="J94" s="542">
        <f>SUM('Príloha 2025'!J239)</f>
        <v>67</v>
      </c>
      <c r="K94" s="542">
        <f>SUM('Príloha 2025'!K239)</f>
        <v>81</v>
      </c>
      <c r="L94" s="542">
        <f>SUM('Príloha 2025'!L239)</f>
        <v>81</v>
      </c>
      <c r="M94" s="419"/>
    </row>
    <row r="95" spans="1:13" s="1" customFormat="1" x14ac:dyDescent="0.2">
      <c r="A95" s="9"/>
      <c r="B95" s="36">
        <v>633</v>
      </c>
      <c r="C95" s="36"/>
      <c r="D95" s="37" t="s">
        <v>63</v>
      </c>
      <c r="E95" s="38"/>
      <c r="F95" s="542">
        <f>SUM('Príloha 2025'!F247)</f>
        <v>22.2</v>
      </c>
      <c r="G95" s="542">
        <f>SUM('Príloha 2025'!G247)</f>
        <v>17.100000000000001</v>
      </c>
      <c r="H95" s="542">
        <f>SUM('Príloha 2025'!H247)</f>
        <v>27.9</v>
      </c>
      <c r="I95" s="542">
        <f>SUM('Príloha 2025'!I247)</f>
        <v>29.9</v>
      </c>
      <c r="J95" s="542">
        <f>SUM('Príloha 2025'!J247)</f>
        <v>31.099999999999998</v>
      </c>
      <c r="K95" s="542">
        <f>SUM('Príloha 2025'!K247)</f>
        <v>27.9</v>
      </c>
      <c r="L95" s="542">
        <f>SUM('Príloha 2025'!L247)</f>
        <v>27.9</v>
      </c>
      <c r="M95" s="419"/>
    </row>
    <row r="96" spans="1:13" s="1" customFormat="1" x14ac:dyDescent="0.2">
      <c r="A96" s="9"/>
      <c r="B96" s="36">
        <v>634</v>
      </c>
      <c r="C96" s="36"/>
      <c r="D96" s="37" t="s">
        <v>76</v>
      </c>
      <c r="E96" s="38"/>
      <c r="F96" s="542">
        <f>SUM('Príloha 2025'!F263)</f>
        <v>1.6</v>
      </c>
      <c r="G96" s="542">
        <f>SUM('Príloha 2025'!G263)</f>
        <v>2.2000000000000002</v>
      </c>
      <c r="H96" s="542">
        <f>SUM('Príloha 2025'!H263)</f>
        <v>3.4000000000000004</v>
      </c>
      <c r="I96" s="542">
        <f>SUM('Príloha 2025'!I263)</f>
        <v>4.4000000000000004</v>
      </c>
      <c r="J96" s="542">
        <f>SUM('Príloha 2025'!J263)</f>
        <v>4.4000000000000004</v>
      </c>
      <c r="K96" s="542">
        <f>SUM('Príloha 2025'!K263)</f>
        <v>3.4000000000000004</v>
      </c>
      <c r="L96" s="542">
        <f>SUM('Príloha 2025'!L263)</f>
        <v>3.4000000000000004</v>
      </c>
      <c r="M96" s="418"/>
    </row>
    <row r="97" spans="1:14" s="396" customFormat="1" x14ac:dyDescent="0.2">
      <c r="A97" s="397"/>
      <c r="B97" s="36">
        <v>635</v>
      </c>
      <c r="C97" s="36"/>
      <c r="D97" s="37" t="s">
        <v>82</v>
      </c>
      <c r="E97" s="38"/>
      <c r="F97" s="542">
        <f>SUM('Príloha 2025'!F270)</f>
        <v>17.3</v>
      </c>
      <c r="G97" s="542">
        <f>SUM('Príloha 2025'!G270)</f>
        <v>24.299999999999997</v>
      </c>
      <c r="H97" s="542">
        <f>SUM('Príloha 2025'!H270)</f>
        <v>28.2</v>
      </c>
      <c r="I97" s="542">
        <f>SUM('Príloha 2025'!I270)</f>
        <v>31.2</v>
      </c>
      <c r="J97" s="542">
        <f>SUM('Príloha 2025'!J270)</f>
        <v>31.2</v>
      </c>
      <c r="K97" s="542">
        <f>SUM('Príloha 2025'!K270)</f>
        <v>28.2</v>
      </c>
      <c r="L97" s="542">
        <f>SUM('Príloha 2025'!L270)</f>
        <v>28.2</v>
      </c>
      <c r="M97" s="418" t="s">
        <v>1254</v>
      </c>
    </row>
    <row r="98" spans="1:14" s="1" customFormat="1" x14ac:dyDescent="0.2">
      <c r="A98" s="9"/>
      <c r="B98" s="398">
        <v>636</v>
      </c>
      <c r="C98" s="398"/>
      <c r="D98" s="37" t="s">
        <v>1023</v>
      </c>
      <c r="E98" s="38"/>
      <c r="F98" s="542">
        <f>SUM('Príloha 2025'!F277)</f>
        <v>0.7</v>
      </c>
      <c r="G98" s="542">
        <f>SUM('Príloha 2025'!G277)</f>
        <v>0.6</v>
      </c>
      <c r="H98" s="542">
        <f>SUM('Príloha 2025'!H277)</f>
        <v>1.2</v>
      </c>
      <c r="I98" s="542">
        <f>SUM('Príloha 2025'!I277)</f>
        <v>1.2</v>
      </c>
      <c r="J98" s="542">
        <f>SUM('Príloha 2025'!J277)</f>
        <v>1.2</v>
      </c>
      <c r="K98" s="542">
        <f>SUM('Príloha 2025'!K277)</f>
        <v>1.2</v>
      </c>
      <c r="L98" s="542">
        <f>SUM('Príloha 2025'!L277)</f>
        <v>1.2</v>
      </c>
      <c r="M98" s="418"/>
    </row>
    <row r="99" spans="1:14" s="1" customFormat="1" x14ac:dyDescent="0.2">
      <c r="A99" s="9"/>
      <c r="B99" s="36">
        <v>637</v>
      </c>
      <c r="C99" s="36"/>
      <c r="D99" s="37" t="s">
        <v>88</v>
      </c>
      <c r="E99" s="38"/>
      <c r="F99" s="542">
        <f>SUM('Príloha 2025'!F279)</f>
        <v>118.89999999999999</v>
      </c>
      <c r="G99" s="542">
        <f>SUM('Príloha 2025'!G279)</f>
        <v>105.10000000000001</v>
      </c>
      <c r="H99" s="542">
        <f>SUM('Príloha 2025'!H279)</f>
        <v>122.5</v>
      </c>
      <c r="I99" s="542">
        <f>SUM('Príloha 2025'!I279)</f>
        <v>116.3</v>
      </c>
      <c r="J99" s="542">
        <f>SUM('Príloha 2025'!J279)</f>
        <v>133.30000000000001</v>
      </c>
      <c r="K99" s="542">
        <f>SUM('Príloha 2025'!K279)</f>
        <v>124.5</v>
      </c>
      <c r="L99" s="542">
        <f>SUM('Príloha 2025'!L279)</f>
        <v>119.5</v>
      </c>
      <c r="M99" s="419" t="s">
        <v>1254</v>
      </c>
    </row>
    <row r="100" spans="1:14" s="1" customFormat="1" x14ac:dyDescent="0.2">
      <c r="A100" s="9"/>
      <c r="B100" s="36">
        <v>642</v>
      </c>
      <c r="C100" s="36"/>
      <c r="D100" s="37" t="s">
        <v>107</v>
      </c>
      <c r="E100" s="38"/>
      <c r="F100" s="542">
        <f>SUM('Príloha 2025'!F315)</f>
        <v>8.6999999999999993</v>
      </c>
      <c r="G100" s="542">
        <f>SUM('Príloha 2025'!G315)</f>
        <v>39.500000000000007</v>
      </c>
      <c r="H100" s="542">
        <f>SUM('Príloha 2025'!H315)</f>
        <v>42.5</v>
      </c>
      <c r="I100" s="542">
        <f>SUM('Príloha 2025'!I315)</f>
        <v>42.5</v>
      </c>
      <c r="J100" s="542">
        <f>SUM('Príloha 2025'!J315)</f>
        <v>51</v>
      </c>
      <c r="K100" s="542">
        <f>SUM('Príloha 2025'!K315)</f>
        <v>42.5</v>
      </c>
      <c r="L100" s="542">
        <f>SUM('Príloha 2025'!L315)</f>
        <v>42.5</v>
      </c>
      <c r="M100" s="418" t="s">
        <v>1254</v>
      </c>
      <c r="N100" s="302"/>
    </row>
    <row r="101" spans="1:14" s="1" customFormat="1" x14ac:dyDescent="0.2">
      <c r="A101" s="9"/>
      <c r="B101" s="36">
        <v>651</v>
      </c>
      <c r="C101" s="36"/>
      <c r="D101" s="37" t="s">
        <v>685</v>
      </c>
      <c r="E101" s="38"/>
      <c r="F101" s="542">
        <f>SUM('Príloha 2025'!F325)</f>
        <v>0</v>
      </c>
      <c r="G101" s="542">
        <f>SUM('Príloha 2025'!G325)</f>
        <v>0</v>
      </c>
      <c r="H101" s="542">
        <f>SUM('Príloha 2025'!H325)</f>
        <v>0</v>
      </c>
      <c r="I101" s="542">
        <f>SUM('Príloha 2025'!I325)</f>
        <v>0</v>
      </c>
      <c r="J101" s="542">
        <f>SUM('Príloha 2025'!J325)</f>
        <v>0</v>
      </c>
      <c r="K101" s="542">
        <f>SUM('Príloha 2025'!K325)</f>
        <v>0</v>
      </c>
      <c r="L101" s="542">
        <f>SUM('Príloha 2025'!L325)</f>
        <v>0</v>
      </c>
    </row>
    <row r="102" spans="1:14" s="396" customFormat="1" x14ac:dyDescent="0.2">
      <c r="A102" s="397"/>
      <c r="B102" s="281"/>
      <c r="C102" s="281"/>
      <c r="D102" s="153" t="s">
        <v>1054</v>
      </c>
      <c r="E102" s="278" t="s">
        <v>1046</v>
      </c>
      <c r="F102" s="536">
        <f>SUM('Príloha 2025'!F327)</f>
        <v>1.7</v>
      </c>
      <c r="G102" s="536">
        <f>SUM('Príloha 2025'!G327)</f>
        <v>0</v>
      </c>
      <c r="H102" s="536">
        <f>SUM('Príloha 2025'!H327)</f>
        <v>0</v>
      </c>
      <c r="I102" s="536">
        <f>SUM('Príloha 2025'!I327)</f>
        <v>0</v>
      </c>
      <c r="J102" s="536">
        <f>SUM('Príloha 2025'!J327)</f>
        <v>0</v>
      </c>
      <c r="K102" s="536">
        <f>SUM('Príloha 2025'!K327)</f>
        <v>0</v>
      </c>
      <c r="L102" s="536">
        <f>SUM('Príloha 2025'!L327)</f>
        <v>0</v>
      </c>
    </row>
    <row r="103" spans="1:14" s="396" customFormat="1" x14ac:dyDescent="0.2">
      <c r="A103" s="397"/>
      <c r="B103" s="398">
        <v>600</v>
      </c>
      <c r="C103" s="398"/>
      <c r="D103" s="37" t="s">
        <v>1052</v>
      </c>
      <c r="E103" s="38"/>
      <c r="F103" s="542">
        <f>SUM('Príloha 2025'!F328)</f>
        <v>1.7</v>
      </c>
      <c r="G103" s="542">
        <f>SUM('Príloha 2025'!G328)</f>
        <v>0</v>
      </c>
      <c r="H103" s="542">
        <f>SUM('Príloha 2025'!H328)</f>
        <v>0</v>
      </c>
      <c r="I103" s="542">
        <f>SUM('Príloha 2025'!I328)</f>
        <v>0</v>
      </c>
      <c r="J103" s="542">
        <f>SUM('Príloha 2025'!J328)</f>
        <v>0</v>
      </c>
      <c r="K103" s="542">
        <f>SUM('Príloha 2025'!K328)</f>
        <v>0</v>
      </c>
      <c r="L103" s="542">
        <f>SUM('Príloha 2025'!L328)</f>
        <v>0</v>
      </c>
      <c r="M103" s="418"/>
    </row>
    <row r="104" spans="1:14" s="1" customFormat="1" x14ac:dyDescent="0.2">
      <c r="A104" s="8"/>
      <c r="B104" s="34"/>
      <c r="C104" s="34"/>
      <c r="D104" s="34" t="s">
        <v>114</v>
      </c>
      <c r="E104" s="35" t="str">
        <f>'Príloha 2025'!E329</f>
        <v>01.3.3</v>
      </c>
      <c r="F104" s="358">
        <f>SUM('Príloha 2025'!F329)</f>
        <v>37.300000000000004</v>
      </c>
      <c r="G104" s="358">
        <f>SUM('Príloha 2025'!G329)</f>
        <v>39.700000000000003</v>
      </c>
      <c r="H104" s="358">
        <f>SUM('Príloha 2025'!H329)</f>
        <v>43.2</v>
      </c>
      <c r="I104" s="358">
        <f>SUM('Príloha 2025'!I329)</f>
        <v>46.400000000000006</v>
      </c>
      <c r="J104" s="358">
        <f>SUM('Príloha 2025'!J329)</f>
        <v>53.2</v>
      </c>
      <c r="K104" s="358">
        <f>SUM('Príloha 2025'!K329)</f>
        <v>48.2</v>
      </c>
      <c r="L104" s="358">
        <f>SUM('Príloha 2025'!L329)</f>
        <v>50.2</v>
      </c>
    </row>
    <row r="105" spans="1:14" x14ac:dyDescent="0.2">
      <c r="A105" s="10"/>
      <c r="B105" s="36">
        <v>610</v>
      </c>
      <c r="C105" s="37"/>
      <c r="D105" s="37" t="s">
        <v>280</v>
      </c>
      <c r="E105" s="50"/>
      <c r="F105" s="399">
        <f>SUM('Príloha 2025'!F330)</f>
        <v>24.5</v>
      </c>
      <c r="G105" s="399">
        <f>SUM('Príloha 2025'!G330)</f>
        <v>26.3</v>
      </c>
      <c r="H105" s="399">
        <f>SUM('Príloha 2025'!H330)</f>
        <v>29</v>
      </c>
      <c r="I105" s="399">
        <f>SUM('Príloha 2025'!I330)</f>
        <v>31</v>
      </c>
      <c r="J105" s="399">
        <f>SUM('Príloha 2025'!J330)</f>
        <v>31</v>
      </c>
      <c r="K105" s="399">
        <f>SUM('Príloha 2025'!K330)</f>
        <v>32</v>
      </c>
      <c r="L105" s="399">
        <f>SUM('Príloha 2025'!L330)</f>
        <v>33</v>
      </c>
      <c r="M105" s="418"/>
    </row>
    <row r="106" spans="1:14" x14ac:dyDescent="0.2">
      <c r="A106" s="10"/>
      <c r="B106" s="36">
        <v>620</v>
      </c>
      <c r="C106" s="37"/>
      <c r="D106" s="37" t="s">
        <v>279</v>
      </c>
      <c r="E106" s="50"/>
      <c r="F106" s="399">
        <f>SUM('Príloha 2025'!F331)</f>
        <v>8.6999999999999993</v>
      </c>
      <c r="G106" s="399">
        <f>SUM('Príloha 2025'!G331)</f>
        <v>9.3000000000000007</v>
      </c>
      <c r="H106" s="399">
        <f>SUM('Príloha 2025'!H331)</f>
        <v>10</v>
      </c>
      <c r="I106" s="399">
        <f>SUM('Príloha 2025'!I331)</f>
        <v>11.2</v>
      </c>
      <c r="J106" s="399">
        <f>SUM('Príloha 2025'!J331)</f>
        <v>11.2</v>
      </c>
      <c r="K106" s="399">
        <f>SUM('Príloha 2025'!K331)</f>
        <v>12</v>
      </c>
      <c r="L106" s="399">
        <f>SUM('Príloha 2025'!L331)</f>
        <v>13</v>
      </c>
      <c r="M106" s="418"/>
    </row>
    <row r="107" spans="1:14" x14ac:dyDescent="0.2">
      <c r="A107" s="10"/>
      <c r="B107" s="36">
        <v>630</v>
      </c>
      <c r="C107" s="37"/>
      <c r="D107" s="37" t="s">
        <v>162</v>
      </c>
      <c r="E107" s="50"/>
      <c r="F107" s="399">
        <f>SUM('Príloha 2025'!F332)</f>
        <v>4.0999999999999996</v>
      </c>
      <c r="G107" s="399">
        <f>SUM('Príloha 2025'!G332)</f>
        <v>2.5</v>
      </c>
      <c r="H107" s="399">
        <f>SUM('Príloha 2025'!H332)</f>
        <v>3</v>
      </c>
      <c r="I107" s="399">
        <f>SUM('Príloha 2025'!I332)</f>
        <v>3</v>
      </c>
      <c r="J107" s="399">
        <f>SUM('Príloha 2025'!J332)</f>
        <v>9</v>
      </c>
      <c r="K107" s="399">
        <f>SUM('Príloha 2025'!K332)</f>
        <v>3</v>
      </c>
      <c r="L107" s="399">
        <f>SUM('Príloha 2025'!L332)</f>
        <v>3</v>
      </c>
      <c r="M107" s="418" t="s">
        <v>1254</v>
      </c>
    </row>
    <row r="108" spans="1:14" x14ac:dyDescent="0.2">
      <c r="A108" s="10"/>
      <c r="B108" s="36">
        <v>642</v>
      </c>
      <c r="C108" s="37"/>
      <c r="D108" s="37" t="s">
        <v>334</v>
      </c>
      <c r="E108" s="50"/>
      <c r="F108" s="399">
        <f>SUM('Príloha 2025'!F333)</f>
        <v>0</v>
      </c>
      <c r="G108" s="399">
        <f>SUM('Príloha 2025'!G333)</f>
        <v>1.6</v>
      </c>
      <c r="H108" s="399">
        <f>SUM('Príloha 2025'!H333)</f>
        <v>1.2</v>
      </c>
      <c r="I108" s="399">
        <f>SUM('Príloha 2025'!I333)</f>
        <v>1.2</v>
      </c>
      <c r="J108" s="399">
        <f>SUM('Príloha 2025'!J333)</f>
        <v>2</v>
      </c>
      <c r="K108" s="399">
        <f>SUM('Príloha 2025'!K333)</f>
        <v>1.2</v>
      </c>
      <c r="L108" s="399">
        <f>SUM('Príloha 2025'!L333)</f>
        <v>1.2</v>
      </c>
      <c r="M108" s="418" t="s">
        <v>1254</v>
      </c>
    </row>
    <row r="109" spans="1:14" s="1" customFormat="1" x14ac:dyDescent="0.2">
      <c r="A109" s="11"/>
      <c r="B109" s="39"/>
      <c r="C109" s="39"/>
      <c r="D109" s="39" t="s">
        <v>119</v>
      </c>
      <c r="E109" s="40" t="str">
        <f>'Príloha 2025'!E334</f>
        <v>01.6.0</v>
      </c>
      <c r="F109" s="358">
        <f>SUM('Príloha 2025'!F334)</f>
        <v>18.7</v>
      </c>
      <c r="G109" s="358">
        <f>SUM('Príloha 2025'!G334)</f>
        <v>18.100000000000001</v>
      </c>
      <c r="H109" s="358">
        <f>SUM('Príloha 2025'!H334)</f>
        <v>21</v>
      </c>
      <c r="I109" s="358">
        <f>SUM('Príloha 2025'!I334)</f>
        <v>0</v>
      </c>
      <c r="J109" s="358">
        <f>SUM('Príloha 2025'!J334)</f>
        <v>0</v>
      </c>
      <c r="K109" s="358">
        <f>SUM('Príloha 2025'!K334)</f>
        <v>20</v>
      </c>
      <c r="L109" s="358">
        <f>SUM('Príloha 2025'!L334)</f>
        <v>15</v>
      </c>
    </row>
    <row r="110" spans="1:14" x14ac:dyDescent="0.2">
      <c r="A110" s="10"/>
      <c r="B110" s="36">
        <v>630</v>
      </c>
      <c r="C110" s="37"/>
      <c r="D110" s="37" t="s">
        <v>335</v>
      </c>
      <c r="E110" s="50"/>
      <c r="F110" s="399">
        <f>SUM('Príloha 2025'!F335)</f>
        <v>18.7</v>
      </c>
      <c r="G110" s="399">
        <f>SUM('Príloha 2025'!G335)</f>
        <v>18.100000000000001</v>
      </c>
      <c r="H110" s="399">
        <f>SUM('Príloha 2025'!H335)</f>
        <v>21</v>
      </c>
      <c r="I110" s="399">
        <f>SUM('Príloha 2025'!I335)</f>
        <v>0</v>
      </c>
      <c r="J110" s="399">
        <f>SUM('Príloha 2025'!J335)</f>
        <v>0</v>
      </c>
      <c r="K110" s="399">
        <f>SUM('Príloha 2025'!K335)</f>
        <v>20</v>
      </c>
      <c r="L110" s="399">
        <f>SUM('Príloha 2025'!L335)</f>
        <v>15</v>
      </c>
      <c r="M110" s="418"/>
    </row>
    <row r="111" spans="1:14" s="1" customFormat="1" x14ac:dyDescent="0.2">
      <c r="A111" s="11"/>
      <c r="B111" s="39"/>
      <c r="C111" s="39"/>
      <c r="D111" s="39" t="s">
        <v>122</v>
      </c>
      <c r="E111" s="40" t="str">
        <f>'Príloha 2025'!E336</f>
        <v>01.7.0</v>
      </c>
      <c r="F111" s="358">
        <f>SUM('Príloha 2025'!F336)</f>
        <v>22.2</v>
      </c>
      <c r="G111" s="358">
        <f>SUM('Príloha 2025'!G336)</f>
        <v>33.5</v>
      </c>
      <c r="H111" s="358">
        <f>SUM('Príloha 2025'!H336)</f>
        <v>16.2</v>
      </c>
      <c r="I111" s="358">
        <f>SUM('Príloha 2025'!I336)</f>
        <v>16</v>
      </c>
      <c r="J111" s="358">
        <f>SUM('Príloha 2025'!J336)</f>
        <v>19</v>
      </c>
      <c r="K111" s="358">
        <f>SUM('Príloha 2025'!K336)</f>
        <v>11</v>
      </c>
      <c r="L111" s="358">
        <f>SUM('Príloha 2025'!L336)</f>
        <v>11</v>
      </c>
    </row>
    <row r="112" spans="1:14" x14ac:dyDescent="0.2">
      <c r="A112" s="10"/>
      <c r="B112" s="36"/>
      <c r="C112" s="37">
        <v>651002</v>
      </c>
      <c r="D112" s="37" t="s">
        <v>281</v>
      </c>
      <c r="E112" s="50"/>
      <c r="F112" s="399">
        <f>SUM('Príloha 2025'!F337)</f>
        <v>20.9</v>
      </c>
      <c r="G112" s="399">
        <f>SUM('Príloha 2025'!G337)</f>
        <v>29.9</v>
      </c>
      <c r="H112" s="399">
        <f>SUM('Príloha 2025'!H337)</f>
        <v>14.2</v>
      </c>
      <c r="I112" s="399">
        <f>SUM('Príloha 2025'!I337)</f>
        <v>15</v>
      </c>
      <c r="J112" s="399">
        <f>SUM('Príloha 2025'!J337)</f>
        <v>15</v>
      </c>
      <c r="K112" s="399">
        <f>SUM('Príloha 2025'!K337)</f>
        <v>10</v>
      </c>
      <c r="L112" s="399">
        <f>SUM('Príloha 2025'!L337)</f>
        <v>10</v>
      </c>
      <c r="M112" s="1"/>
    </row>
    <row r="113" spans="1:14" x14ac:dyDescent="0.2">
      <c r="A113" s="10"/>
      <c r="B113" s="36"/>
      <c r="C113" s="37">
        <v>653001</v>
      </c>
      <c r="D113" s="37" t="s">
        <v>322</v>
      </c>
      <c r="E113" s="50"/>
      <c r="F113" s="399">
        <f>SUM('Príloha 2025'!F338)</f>
        <v>1.3</v>
      </c>
      <c r="G113" s="399">
        <f>SUM('Príloha 2025'!G338)</f>
        <v>3.6</v>
      </c>
      <c r="H113" s="399">
        <f>SUM('Príloha 2025'!H338)</f>
        <v>2</v>
      </c>
      <c r="I113" s="399">
        <f>SUM('Príloha 2025'!I338)</f>
        <v>1</v>
      </c>
      <c r="J113" s="399">
        <f>SUM('Príloha 2025'!J338)</f>
        <v>4</v>
      </c>
      <c r="K113" s="399">
        <f>SUM('Príloha 2025'!K338)</f>
        <v>1</v>
      </c>
      <c r="L113" s="399">
        <f>SUM('Príloha 2025'!L338)</f>
        <v>1</v>
      </c>
      <c r="M113" s="418" t="s">
        <v>1254</v>
      </c>
    </row>
    <row r="114" spans="1:14" s="1" customFormat="1" x14ac:dyDescent="0.2">
      <c r="A114" s="8"/>
      <c r="B114" s="34"/>
      <c r="C114" s="34"/>
      <c r="D114" s="39" t="s">
        <v>666</v>
      </c>
      <c r="E114" s="40" t="str">
        <f>'Príloha 2025'!E339</f>
        <v>01.8.0</v>
      </c>
      <c r="F114" s="358">
        <f>SUM('Príloha 2025'!F339)</f>
        <v>1.4</v>
      </c>
      <c r="G114" s="358">
        <f>SUM('Príloha 2025'!G339)</f>
        <v>0.1</v>
      </c>
      <c r="H114" s="358">
        <f>SUM('Príloha 2025'!H339)</f>
        <v>1</v>
      </c>
      <c r="I114" s="358">
        <f>SUM('Príloha 2025'!I339)</f>
        <v>1</v>
      </c>
      <c r="J114" s="358">
        <f>SUM('Príloha 2025'!J339)</f>
        <v>3</v>
      </c>
      <c r="K114" s="358">
        <f>SUM('Príloha 2025'!K339)</f>
        <v>1</v>
      </c>
      <c r="L114" s="358">
        <f>SUM('Príloha 2025'!L339)</f>
        <v>1</v>
      </c>
      <c r="M114" s="419"/>
    </row>
    <row r="115" spans="1:14" s="396" customFormat="1" x14ac:dyDescent="0.2">
      <c r="A115" s="8"/>
      <c r="B115" s="36"/>
      <c r="C115" s="37">
        <v>6410011</v>
      </c>
      <c r="D115" s="37" t="s">
        <v>853</v>
      </c>
      <c r="E115" s="50"/>
      <c r="F115" s="399">
        <f>SUM('Príloha 2025'!F340)</f>
        <v>1</v>
      </c>
      <c r="G115" s="399">
        <f>SUM('Príloha 2025'!G340)</f>
        <v>0</v>
      </c>
      <c r="H115" s="399">
        <f>SUM('Príloha 2025'!H340)</f>
        <v>1</v>
      </c>
      <c r="I115" s="399">
        <f>SUM('Príloha 2025'!I340)</f>
        <v>1</v>
      </c>
      <c r="J115" s="399">
        <f>SUM('Príloha 2025'!J340)</f>
        <v>3</v>
      </c>
      <c r="K115" s="399">
        <f>SUM('Príloha 2025'!K340)</f>
        <v>1</v>
      </c>
      <c r="L115" s="399">
        <f>SUM('Príloha 2025'!L340)</f>
        <v>1</v>
      </c>
      <c r="M115" s="418" t="s">
        <v>1254</v>
      </c>
    </row>
    <row r="116" spans="1:14" x14ac:dyDescent="0.2">
      <c r="A116" s="10"/>
      <c r="B116" s="398"/>
      <c r="C116" s="37">
        <v>641001</v>
      </c>
      <c r="D116" s="37" t="s">
        <v>933</v>
      </c>
      <c r="E116" s="399"/>
      <c r="F116" s="399">
        <f>SUM('Príloha 2025'!F341)</f>
        <v>0</v>
      </c>
      <c r="G116" s="399">
        <f>SUM('Príloha 2025'!G341)</f>
        <v>0</v>
      </c>
      <c r="H116" s="399">
        <f>SUM('Príloha 2025'!H341)</f>
        <v>0</v>
      </c>
      <c r="I116" s="399">
        <f>SUM('Príloha 2025'!I341)</f>
        <v>0</v>
      </c>
      <c r="J116" s="399">
        <f>SUM('Príloha 2025'!J341)</f>
        <v>0</v>
      </c>
      <c r="K116" s="399">
        <f>SUM('Príloha 2025'!K341)</f>
        <v>0</v>
      </c>
      <c r="L116" s="399">
        <f>SUM('Príloha 2025'!L341)</f>
        <v>0</v>
      </c>
      <c r="M116" s="1"/>
    </row>
    <row r="117" spans="1:14" x14ac:dyDescent="0.2">
      <c r="A117" s="10"/>
      <c r="B117" s="36"/>
      <c r="C117" s="37">
        <v>6410012</v>
      </c>
      <c r="D117" s="37" t="s">
        <v>806</v>
      </c>
      <c r="E117" s="50"/>
      <c r="F117" s="399">
        <f>SUM('Príloha 2025'!F342)</f>
        <v>0</v>
      </c>
      <c r="G117" s="399">
        <f>SUM('Príloha 2025'!G342)</f>
        <v>0</v>
      </c>
      <c r="H117" s="399">
        <f>SUM('Príloha 2025'!H342)</f>
        <v>0</v>
      </c>
      <c r="I117" s="399">
        <f>SUM('Príloha 2025'!I342)</f>
        <v>0</v>
      </c>
      <c r="J117" s="399">
        <f>SUM('Príloha 2025'!J342)</f>
        <v>0</v>
      </c>
      <c r="K117" s="399">
        <f>SUM('Príloha 2025'!K342)</f>
        <v>0</v>
      </c>
      <c r="L117" s="399">
        <f>SUM('Príloha 2025'!L342)</f>
        <v>0</v>
      </c>
    </row>
    <row r="118" spans="1:14" x14ac:dyDescent="0.2">
      <c r="A118" s="10"/>
      <c r="B118" s="36"/>
      <c r="C118" s="37">
        <v>6410013</v>
      </c>
      <c r="D118" s="37" t="s">
        <v>805</v>
      </c>
      <c r="E118" s="50"/>
      <c r="F118" s="399">
        <f>SUM('Príloha 2025'!F343)</f>
        <v>0.4</v>
      </c>
      <c r="G118" s="399">
        <f>SUM('Príloha 2025'!G343)</f>
        <v>0.1</v>
      </c>
      <c r="H118" s="399">
        <f>SUM('Príloha 2025'!H343)</f>
        <v>0</v>
      </c>
      <c r="I118" s="399">
        <f>SUM('Príloha 2025'!I343)</f>
        <v>0</v>
      </c>
      <c r="J118" s="399">
        <f>SUM('Príloha 2025'!J343)</f>
        <v>0</v>
      </c>
      <c r="K118" s="399">
        <f>SUM('Príloha 2025'!K343)</f>
        <v>0</v>
      </c>
      <c r="L118" s="399">
        <f>SUM('Príloha 2025'!L343)</f>
        <v>0</v>
      </c>
    </row>
    <row r="119" spans="1:14" s="1" customFormat="1" x14ac:dyDescent="0.2">
      <c r="A119" s="9"/>
      <c r="B119" s="34"/>
      <c r="C119" s="34"/>
      <c r="D119" s="34" t="s">
        <v>128</v>
      </c>
      <c r="E119" s="40" t="str">
        <f>'Príloha 2025'!E344</f>
        <v>03.1.0</v>
      </c>
      <c r="F119" s="358">
        <f>SUM('Príloha 2025'!F344)</f>
        <v>186.8</v>
      </c>
      <c r="G119" s="358">
        <f>SUM('Príloha 2025'!G344)</f>
        <v>187.3</v>
      </c>
      <c r="H119" s="358">
        <f>SUM('Príloha 2025'!H344)</f>
        <v>203</v>
      </c>
      <c r="I119" s="358">
        <f>SUM('Príloha 2025'!I344)</f>
        <v>215.9</v>
      </c>
      <c r="J119" s="358">
        <f>SUM('Príloha 2025'!J344)</f>
        <v>185.20000000000002</v>
      </c>
      <c r="K119" s="358">
        <f>SUM('Príloha 2025'!K344)</f>
        <v>197.5</v>
      </c>
      <c r="L119" s="358">
        <f>SUM('Príloha 2025'!L344)</f>
        <v>197.5</v>
      </c>
      <c r="M119" s="419"/>
    </row>
    <row r="120" spans="1:14" x14ac:dyDescent="0.2">
      <c r="A120" s="10"/>
      <c r="B120" s="36">
        <v>610</v>
      </c>
      <c r="C120" s="37"/>
      <c r="D120" s="37" t="s">
        <v>280</v>
      </c>
      <c r="E120" s="50"/>
      <c r="F120" s="399">
        <f>SUM('Príloha 2025'!F345)</f>
        <v>125.3</v>
      </c>
      <c r="G120" s="399">
        <f>SUM('Príloha 2025'!G345)</f>
        <v>125.9</v>
      </c>
      <c r="H120" s="399">
        <f>SUM('Príloha 2025'!H345)</f>
        <v>133</v>
      </c>
      <c r="I120" s="399">
        <f>SUM('Príloha 2025'!I345)</f>
        <v>140.80000000000001</v>
      </c>
      <c r="J120" s="399">
        <f>SUM('Príloha 2025'!J345)</f>
        <v>115.5</v>
      </c>
      <c r="K120" s="399">
        <f>SUM('Príloha 2025'!K345)</f>
        <v>128</v>
      </c>
      <c r="L120" s="399">
        <f>SUM('Príloha 2025'!L345)</f>
        <v>128</v>
      </c>
      <c r="M120" s="418" t="s">
        <v>1254</v>
      </c>
    </row>
    <row r="121" spans="1:14" x14ac:dyDescent="0.2">
      <c r="A121" s="10"/>
      <c r="B121" s="36">
        <v>620</v>
      </c>
      <c r="C121" s="37"/>
      <c r="D121" s="37" t="s">
        <v>279</v>
      </c>
      <c r="E121" s="50"/>
      <c r="F121" s="399">
        <f>SUM('Príloha 2025'!F346)</f>
        <v>45.2</v>
      </c>
      <c r="G121" s="399">
        <f>SUM('Príloha 2025'!G346)</f>
        <v>45</v>
      </c>
      <c r="H121" s="399">
        <f>SUM('Príloha 2025'!H346)</f>
        <v>46.5</v>
      </c>
      <c r="I121" s="399">
        <f>SUM('Príloha 2025'!I346)</f>
        <v>50.6</v>
      </c>
      <c r="J121" s="399">
        <f>SUM('Príloha 2025'!J346)</f>
        <v>41.9</v>
      </c>
      <c r="K121" s="399">
        <f>SUM('Príloha 2025'!K346)</f>
        <v>46</v>
      </c>
      <c r="L121" s="399">
        <f>SUM('Príloha 2025'!L346)</f>
        <v>46</v>
      </c>
      <c r="M121" s="418" t="s">
        <v>1254</v>
      </c>
    </row>
    <row r="122" spans="1:14" x14ac:dyDescent="0.2">
      <c r="A122" s="10"/>
      <c r="B122" s="36">
        <v>630</v>
      </c>
      <c r="C122" s="37"/>
      <c r="D122" s="37" t="s">
        <v>162</v>
      </c>
      <c r="E122" s="50"/>
      <c r="F122" s="399">
        <f>SUM('Príloha 2025'!F347)</f>
        <v>16.3</v>
      </c>
      <c r="G122" s="399">
        <f>SUM('Príloha 2025'!G347)</f>
        <v>16.399999999999999</v>
      </c>
      <c r="H122" s="399">
        <f>SUM('Príloha 2025'!H347)</f>
        <v>23.500000000000004</v>
      </c>
      <c r="I122" s="399">
        <f>SUM('Príloha 2025'!I347)</f>
        <v>24.500000000000004</v>
      </c>
      <c r="J122" s="399">
        <f>SUM('Príloha 2025'!J347)</f>
        <v>27.8</v>
      </c>
      <c r="K122" s="399">
        <f>SUM('Príloha 2025'!K347)</f>
        <v>23.500000000000004</v>
      </c>
      <c r="L122" s="399">
        <f>SUM('Príloha 2025'!L347)</f>
        <v>23.500000000000004</v>
      </c>
      <c r="M122" s="418" t="s">
        <v>1254</v>
      </c>
    </row>
    <row r="123" spans="1:14" s="1" customFormat="1" x14ac:dyDescent="0.2">
      <c r="A123" s="8"/>
      <c r="B123" s="34"/>
      <c r="C123" s="34"/>
      <c r="D123" s="34" t="s">
        <v>143</v>
      </c>
      <c r="E123" s="40" t="str">
        <f>'Príloha 2025'!E376</f>
        <v>04.1.2</v>
      </c>
      <c r="F123" s="358">
        <f>SUM('Príloha 2025'!F376)</f>
        <v>34.799999999999997</v>
      </c>
      <c r="G123" s="358">
        <f>SUM('Príloha 2025'!G376)</f>
        <v>71.5</v>
      </c>
      <c r="H123" s="358">
        <f>SUM('Príloha 2025'!H376)</f>
        <v>50.5</v>
      </c>
      <c r="I123" s="358">
        <f>SUM('Príloha 2025'!I376)</f>
        <v>0</v>
      </c>
      <c r="J123" s="358">
        <f>SUM('Príloha 2025'!J376)</f>
        <v>9.3000000000000007</v>
      </c>
      <c r="K123" s="358">
        <f>SUM('Príloha 2025'!K376)</f>
        <v>0</v>
      </c>
      <c r="L123" s="358">
        <f>SUM('Príloha 2025'!L376)</f>
        <v>0</v>
      </c>
      <c r="N123" s="302"/>
    </row>
    <row r="124" spans="1:14" s="1" customFormat="1" x14ac:dyDescent="0.2">
      <c r="A124" s="9"/>
      <c r="B124" s="36"/>
      <c r="C124" s="36"/>
      <c r="D124" s="100" t="s">
        <v>144</v>
      </c>
      <c r="E124" s="147"/>
      <c r="F124" s="356">
        <f>SUM('Príloha 2025'!F377)</f>
        <v>14.7</v>
      </c>
      <c r="G124" s="356">
        <f>SUM('Príloha 2025'!G377)</f>
        <v>35.300000000000004</v>
      </c>
      <c r="H124" s="356">
        <f>SUM('Príloha 2025'!H377)</f>
        <v>50.5</v>
      </c>
      <c r="I124" s="356">
        <f>SUM('Príloha 2025'!I377)</f>
        <v>0</v>
      </c>
      <c r="J124" s="356">
        <f>SUM('Príloha 2025'!J377)</f>
        <v>0</v>
      </c>
      <c r="K124" s="356">
        <f>SUM('Príloha 2025'!K377)</f>
        <v>0</v>
      </c>
      <c r="L124" s="356">
        <f>SUM('Príloha 2025'!L377)</f>
        <v>0</v>
      </c>
    </row>
    <row r="125" spans="1:14" x14ac:dyDescent="0.2">
      <c r="A125" s="10"/>
      <c r="B125" s="36">
        <v>610</v>
      </c>
      <c r="C125" s="37"/>
      <c r="D125" s="37" t="s">
        <v>280</v>
      </c>
      <c r="E125" s="50"/>
      <c r="F125" s="399">
        <f>SUM('Príloha 2025'!F378)</f>
        <v>8.6999999999999993</v>
      </c>
      <c r="G125" s="399">
        <f>SUM('Príloha 2025'!G378)</f>
        <v>9.5</v>
      </c>
      <c r="H125" s="399">
        <f>SUM('Príloha 2025'!H378)</f>
        <v>19</v>
      </c>
      <c r="I125" s="399">
        <f>SUM('Príloha 2025'!I378)</f>
        <v>0</v>
      </c>
      <c r="J125" s="399">
        <f>SUM('Príloha 2025'!J378)</f>
        <v>0</v>
      </c>
      <c r="K125" s="399">
        <f>SUM('Príloha 2025'!K378)</f>
        <v>0</v>
      </c>
      <c r="L125" s="399">
        <f>SUM('Príloha 2025'!L378)</f>
        <v>0</v>
      </c>
      <c r="M125" s="418"/>
    </row>
    <row r="126" spans="1:14" x14ac:dyDescent="0.2">
      <c r="A126" s="10"/>
      <c r="B126" s="36">
        <v>620</v>
      </c>
      <c r="C126" s="37"/>
      <c r="D126" s="37" t="s">
        <v>279</v>
      </c>
      <c r="E126" s="50"/>
      <c r="F126" s="399">
        <f>SUM('Príloha 2025'!F379)</f>
        <v>2.9</v>
      </c>
      <c r="G126" s="399">
        <f>SUM('Príloha 2025'!G379)</f>
        <v>2.6</v>
      </c>
      <c r="H126" s="399">
        <f>SUM('Príloha 2025'!H379)</f>
        <v>6.5</v>
      </c>
      <c r="I126" s="399">
        <f>SUM('Príloha 2025'!I379)</f>
        <v>0</v>
      </c>
      <c r="J126" s="399">
        <f>SUM('Príloha 2025'!J379)</f>
        <v>0</v>
      </c>
      <c r="K126" s="399">
        <f>SUM('Príloha 2025'!K379)</f>
        <v>0</v>
      </c>
      <c r="L126" s="399">
        <f>SUM('Príloha 2025'!L379)</f>
        <v>0</v>
      </c>
    </row>
    <row r="127" spans="1:14" x14ac:dyDescent="0.2">
      <c r="A127" s="10"/>
      <c r="B127" s="36">
        <v>630</v>
      </c>
      <c r="C127" s="37"/>
      <c r="D127" s="37" t="s">
        <v>162</v>
      </c>
      <c r="E127" s="50"/>
      <c r="F127" s="399">
        <f>SUM('Príloha 2025'!F380)</f>
        <v>2.5</v>
      </c>
      <c r="G127" s="399">
        <f>SUM('Príloha 2025'!G380)</f>
        <v>22.5</v>
      </c>
      <c r="H127" s="399">
        <f>SUM('Príloha 2025'!H380)</f>
        <v>25</v>
      </c>
      <c r="I127" s="399">
        <f>SUM('Príloha 2025'!I380)</f>
        <v>0</v>
      </c>
      <c r="J127" s="399">
        <f>SUM('Príloha 2025'!J380)</f>
        <v>0</v>
      </c>
      <c r="K127" s="399">
        <f>SUM('Príloha 2025'!K380)</f>
        <v>0</v>
      </c>
      <c r="L127" s="399">
        <f>SUM('Príloha 2025'!L380)</f>
        <v>0</v>
      </c>
    </row>
    <row r="128" spans="1:14" s="363" customFormat="1" x14ac:dyDescent="0.2">
      <c r="A128" s="362"/>
      <c r="B128" s="398"/>
      <c r="C128" s="37">
        <v>637014</v>
      </c>
      <c r="D128" s="37" t="s">
        <v>960</v>
      </c>
      <c r="E128" s="399"/>
      <c r="F128" s="399">
        <f>SUM('Príloha 2025'!F381)</f>
        <v>0.6</v>
      </c>
      <c r="G128" s="399">
        <f>SUM('Príloha 2025'!G381)</f>
        <v>0.7</v>
      </c>
      <c r="H128" s="399">
        <f>SUM('Príloha 2025'!H381)</f>
        <v>0</v>
      </c>
      <c r="I128" s="399">
        <f>SUM('Príloha 2025'!I381)</f>
        <v>0</v>
      </c>
      <c r="J128" s="399">
        <f>SUM('Príloha 2025'!J381)</f>
        <v>0</v>
      </c>
      <c r="K128" s="399">
        <f>SUM('Príloha 2025'!K381)</f>
        <v>0</v>
      </c>
      <c r="L128" s="399">
        <f>SUM('Príloha 2025'!L381)</f>
        <v>0</v>
      </c>
    </row>
    <row r="129" spans="1:13" x14ac:dyDescent="0.2">
      <c r="A129" s="10"/>
      <c r="B129" s="100"/>
      <c r="C129" s="100"/>
      <c r="D129" s="100" t="s">
        <v>973</v>
      </c>
      <c r="E129" s="147"/>
      <c r="F129" s="356">
        <f>SUM('Príloha 2025'!F382)</f>
        <v>20.100000000000001</v>
      </c>
      <c r="G129" s="356">
        <f>SUM('Príloha 2025'!G382)</f>
        <v>36.199999999999996</v>
      </c>
      <c r="H129" s="356">
        <f>SUM('Príloha 2025'!H382)</f>
        <v>0</v>
      </c>
      <c r="I129" s="356">
        <f>SUM('Príloha 2025'!I382)</f>
        <v>0</v>
      </c>
      <c r="J129" s="356">
        <f>SUM('Príloha 2025'!J382)</f>
        <v>9.3000000000000007</v>
      </c>
      <c r="K129" s="356">
        <f>SUM('Príloha 2025'!K382)</f>
        <v>0</v>
      </c>
      <c r="L129" s="356">
        <f>SUM('Príloha 2025'!L382)</f>
        <v>0</v>
      </c>
      <c r="M129" s="419"/>
    </row>
    <row r="130" spans="1:13" x14ac:dyDescent="0.2">
      <c r="A130" s="10"/>
      <c r="B130" s="36">
        <v>610</v>
      </c>
      <c r="C130" s="37"/>
      <c r="D130" s="37" t="s">
        <v>280</v>
      </c>
      <c r="E130" s="50"/>
      <c r="F130" s="399">
        <f>SUM('Príloha 2025'!F383)</f>
        <v>14.6</v>
      </c>
      <c r="G130" s="399">
        <f>SUM('Príloha 2025'!G383)</f>
        <v>26</v>
      </c>
      <c r="H130" s="399">
        <f>SUM('Príloha 2025'!H383)</f>
        <v>0</v>
      </c>
      <c r="I130" s="399">
        <f>SUM('Príloha 2025'!I383)</f>
        <v>0</v>
      </c>
      <c r="J130" s="399">
        <f>SUM('Príloha 2025'!J383)</f>
        <v>6.8</v>
      </c>
      <c r="K130" s="399">
        <f>SUM('Príloha 2025'!K383)</f>
        <v>0</v>
      </c>
      <c r="L130" s="399">
        <f>SUM('Príloha 2025'!L383)</f>
        <v>0</v>
      </c>
      <c r="M130" s="418" t="s">
        <v>1254</v>
      </c>
    </row>
    <row r="131" spans="1:13" x14ac:dyDescent="0.2">
      <c r="A131" s="10"/>
      <c r="B131" s="36">
        <v>620</v>
      </c>
      <c r="C131" s="37"/>
      <c r="D131" s="37" t="s">
        <v>279</v>
      </c>
      <c r="E131" s="50"/>
      <c r="F131" s="399">
        <f>SUM('Príloha 2025'!F384)</f>
        <v>5.2</v>
      </c>
      <c r="G131" s="399">
        <f>SUM('Príloha 2025'!G384)</f>
        <v>9.8000000000000007</v>
      </c>
      <c r="H131" s="399">
        <f>SUM('Príloha 2025'!H384)</f>
        <v>0</v>
      </c>
      <c r="I131" s="399">
        <f>SUM('Príloha 2025'!I384)</f>
        <v>0</v>
      </c>
      <c r="J131" s="399">
        <f>SUM('Príloha 2025'!J384)</f>
        <v>2.5</v>
      </c>
      <c r="K131" s="399">
        <f>SUM('Príloha 2025'!K384)</f>
        <v>0</v>
      </c>
      <c r="L131" s="399">
        <f>SUM('Príloha 2025'!L384)</f>
        <v>0</v>
      </c>
      <c r="M131" s="418" t="s">
        <v>1254</v>
      </c>
    </row>
    <row r="132" spans="1:13" x14ac:dyDescent="0.2">
      <c r="A132" s="10"/>
      <c r="B132" s="36">
        <v>630</v>
      </c>
      <c r="C132" s="37"/>
      <c r="D132" s="37" t="s">
        <v>162</v>
      </c>
      <c r="E132" s="50"/>
      <c r="F132" s="399">
        <f>SUM('Príloha 2025'!F385)</f>
        <v>0.3</v>
      </c>
      <c r="G132" s="399">
        <f>SUM('Príloha 2025'!G385)</f>
        <v>0.4</v>
      </c>
      <c r="H132" s="399">
        <f>SUM('Príloha 2025'!H385)</f>
        <v>0</v>
      </c>
      <c r="I132" s="399">
        <f>SUM('Príloha 2025'!I385)</f>
        <v>0</v>
      </c>
      <c r="J132" s="399">
        <f>SUM('Príloha 2025'!J385)</f>
        <v>0</v>
      </c>
      <c r="K132" s="399">
        <f>SUM('Príloha 2025'!K385)</f>
        <v>0</v>
      </c>
      <c r="L132" s="399">
        <f>SUM('Príloha 2025'!L385)</f>
        <v>0</v>
      </c>
    </row>
    <row r="133" spans="1:13" s="1" customFormat="1" x14ac:dyDescent="0.2">
      <c r="A133" s="8"/>
      <c r="B133" s="34"/>
      <c r="C133" s="34"/>
      <c r="D133" s="34" t="s">
        <v>147</v>
      </c>
      <c r="E133" s="40" t="str">
        <f>'Príloha 2025'!E386</f>
        <v>04.4.3</v>
      </c>
      <c r="F133" s="358">
        <f>SUM('Príloha 2025'!F386)</f>
        <v>47.4</v>
      </c>
      <c r="G133" s="358">
        <f>SUM('Príloha 2025'!G386)</f>
        <v>48.6</v>
      </c>
      <c r="H133" s="358">
        <f>SUM('Príloha 2025'!H386)</f>
        <v>59</v>
      </c>
      <c r="I133" s="358">
        <f>SUM('Príloha 2025'!I386)</f>
        <v>61.1</v>
      </c>
      <c r="J133" s="358">
        <f>SUM('Príloha 2025'!J386)</f>
        <v>58.3</v>
      </c>
      <c r="K133" s="358">
        <f>SUM('Príloha 2025'!K386)</f>
        <v>63</v>
      </c>
      <c r="L133" s="358">
        <f>SUM('Príloha 2025'!L386)</f>
        <v>68</v>
      </c>
      <c r="M133" s="396"/>
    </row>
    <row r="134" spans="1:13" x14ac:dyDescent="0.2">
      <c r="A134" s="10"/>
      <c r="B134" s="36">
        <v>610</v>
      </c>
      <c r="C134" s="37"/>
      <c r="D134" s="37" t="s">
        <v>280</v>
      </c>
      <c r="E134" s="50"/>
      <c r="F134" s="399">
        <f>SUM('Príloha 2025'!F387)</f>
        <v>32.799999999999997</v>
      </c>
      <c r="G134" s="399">
        <f>SUM('Príloha 2025'!G387)</f>
        <v>34.1</v>
      </c>
      <c r="H134" s="399">
        <f>SUM('Príloha 2025'!H387)</f>
        <v>41</v>
      </c>
      <c r="I134" s="399">
        <f>SUM('Príloha 2025'!I387)</f>
        <v>42</v>
      </c>
      <c r="J134" s="399">
        <f>SUM('Príloha 2025'!J387)</f>
        <v>40.5</v>
      </c>
      <c r="K134" s="399">
        <f>SUM('Príloha 2025'!K387)</f>
        <v>43</v>
      </c>
      <c r="L134" s="399">
        <f>SUM('Príloha 2025'!L387)</f>
        <v>46</v>
      </c>
      <c r="M134" s="418" t="s">
        <v>1254</v>
      </c>
    </row>
    <row r="135" spans="1:13" x14ac:dyDescent="0.2">
      <c r="A135" s="10"/>
      <c r="B135" s="36">
        <v>620</v>
      </c>
      <c r="C135" s="37"/>
      <c r="D135" s="37" t="s">
        <v>279</v>
      </c>
      <c r="E135" s="50"/>
      <c r="F135" s="399">
        <f>SUM('Príloha 2025'!F388)</f>
        <v>11.1</v>
      </c>
      <c r="G135" s="399">
        <f>SUM('Príloha 2025'!G388)</f>
        <v>11.2</v>
      </c>
      <c r="H135" s="399">
        <f>SUM('Príloha 2025'!H388)</f>
        <v>14</v>
      </c>
      <c r="I135" s="399">
        <f>SUM('Príloha 2025'!I388)</f>
        <v>15.1</v>
      </c>
      <c r="J135" s="399">
        <f>SUM('Príloha 2025'!J388)</f>
        <v>13.8</v>
      </c>
      <c r="K135" s="399">
        <f>SUM('Príloha 2025'!K388)</f>
        <v>16</v>
      </c>
      <c r="L135" s="399">
        <f>SUM('Príloha 2025'!L388)</f>
        <v>18</v>
      </c>
      <c r="M135" s="418" t="s">
        <v>1254</v>
      </c>
    </row>
    <row r="136" spans="1:13" s="1" customFormat="1" x14ac:dyDescent="0.2">
      <c r="A136" s="8"/>
      <c r="B136" s="36">
        <v>630</v>
      </c>
      <c r="C136" s="37"/>
      <c r="D136" s="37" t="s">
        <v>162</v>
      </c>
      <c r="E136" s="50"/>
      <c r="F136" s="399">
        <f>SUM('Príloha 2025'!F389)</f>
        <v>3.5</v>
      </c>
      <c r="G136" s="399">
        <f>SUM('Príloha 2025'!G389)</f>
        <v>1.7</v>
      </c>
      <c r="H136" s="399">
        <f>SUM('Príloha 2025'!H389)</f>
        <v>3</v>
      </c>
      <c r="I136" s="399">
        <f>SUM('Príloha 2025'!I389)</f>
        <v>3</v>
      </c>
      <c r="J136" s="399">
        <f>SUM('Príloha 2025'!J389)</f>
        <v>3</v>
      </c>
      <c r="K136" s="399">
        <f>SUM('Príloha 2025'!K389)</f>
        <v>3</v>
      </c>
      <c r="L136" s="399">
        <f>SUM('Príloha 2025'!L389)</f>
        <v>3</v>
      </c>
    </row>
    <row r="137" spans="1:13" s="396" customFormat="1" x14ac:dyDescent="0.2">
      <c r="A137" s="8"/>
      <c r="B137" s="599">
        <v>642</v>
      </c>
      <c r="C137" s="600"/>
      <c r="D137" s="37" t="s">
        <v>1204</v>
      </c>
      <c r="E137" s="399"/>
      <c r="F137" s="399">
        <f>SUM('Príloha 2025'!F390)</f>
        <v>0</v>
      </c>
      <c r="G137" s="399">
        <f>SUM('Príloha 2025'!G390)</f>
        <v>1.6</v>
      </c>
      <c r="H137" s="399">
        <f>SUM('Príloha 2025'!H390)</f>
        <v>1</v>
      </c>
      <c r="I137" s="399">
        <f>SUM('Príloha 2025'!I390)</f>
        <v>1</v>
      </c>
      <c r="J137" s="399">
        <f>SUM('Príloha 2025'!J390)</f>
        <v>1</v>
      </c>
      <c r="K137" s="399">
        <f>SUM('Príloha 2025'!K390)</f>
        <v>1</v>
      </c>
      <c r="L137" s="399">
        <f>SUM('Príloha 2025'!L390)</f>
        <v>1</v>
      </c>
    </row>
    <row r="138" spans="1:13" s="1" customFormat="1" ht="12.75" x14ac:dyDescent="0.2">
      <c r="A138" s="8"/>
      <c r="B138" s="629"/>
      <c r="C138" s="630"/>
      <c r="D138" s="34" t="s">
        <v>149</v>
      </c>
      <c r="E138" s="279" t="s">
        <v>667</v>
      </c>
      <c r="F138" s="358">
        <f>SUM('Príloha 2025'!F391)</f>
        <v>51.400000000000006</v>
      </c>
      <c r="G138" s="358">
        <f>SUM('Príloha 2025'!G391)</f>
        <v>66.599999999999994</v>
      </c>
      <c r="H138" s="358">
        <f>SUM('Príloha 2025'!H391)</f>
        <v>74.400000000000006</v>
      </c>
      <c r="I138" s="358">
        <f>SUM('Príloha 2025'!I391)</f>
        <v>28.5</v>
      </c>
      <c r="J138" s="358">
        <f>SUM('Príloha 2025'!J391)</f>
        <v>28.5</v>
      </c>
      <c r="K138" s="358">
        <f>SUM('Príloha 2025'!K391)</f>
        <v>74.8</v>
      </c>
      <c r="L138" s="358">
        <f>SUM('Príloha 2025'!L391)</f>
        <v>78.2</v>
      </c>
      <c r="M138" s="419"/>
    </row>
    <row r="139" spans="1:13" x14ac:dyDescent="0.2">
      <c r="A139" s="10"/>
      <c r="B139" s="36">
        <v>630</v>
      </c>
      <c r="C139" s="37"/>
      <c r="D139" s="37" t="s">
        <v>696</v>
      </c>
      <c r="E139" s="50"/>
      <c r="F139" s="399">
        <f>SUM('Príloha 2025'!F392:F394)</f>
        <v>51.400000000000006</v>
      </c>
      <c r="G139" s="399">
        <f>SUM('Príloha 2025'!G392:G394)</f>
        <v>66.599999999999994</v>
      </c>
      <c r="H139" s="399">
        <f>SUM('Príloha 2025'!H392:H394)</f>
        <v>74.400000000000006</v>
      </c>
      <c r="I139" s="399">
        <f>SUM('Príloha 2025'!I392:I394)</f>
        <v>28.5</v>
      </c>
      <c r="J139" s="399">
        <f>SUM('Príloha 2025'!J392:J394)</f>
        <v>28.5</v>
      </c>
      <c r="K139" s="399">
        <f>SUM('Príloha 2025'!K392:K394)</f>
        <v>74.8</v>
      </c>
      <c r="L139" s="399">
        <f>SUM('Príloha 2025'!L392:L394)</f>
        <v>78.2</v>
      </c>
      <c r="M139" s="419"/>
    </row>
    <row r="140" spans="1:13" s="1" customFormat="1" ht="12.75" x14ac:dyDescent="0.2">
      <c r="A140" s="8"/>
      <c r="B140" s="629"/>
      <c r="C140" s="631"/>
      <c r="D140" s="39" t="s">
        <v>697</v>
      </c>
      <c r="E140" s="40" t="str">
        <f>'Príloha 2025'!E406</f>
        <v>05.1.0</v>
      </c>
      <c r="F140" s="358">
        <f>SUM('Príloha 2025'!F406)</f>
        <v>309.90000000000003</v>
      </c>
      <c r="G140" s="358">
        <f>SUM('Príloha 2025'!G406)</f>
        <v>361.70000000000005</v>
      </c>
      <c r="H140" s="358">
        <f>SUM('Príloha 2025'!H406)</f>
        <v>447.4</v>
      </c>
      <c r="I140" s="358">
        <f>SUM('Príloha 2025'!I406)</f>
        <v>514.20000000000005</v>
      </c>
      <c r="J140" s="358">
        <f>SUM('Príloha 2025'!J406)</f>
        <v>552.30000000000007</v>
      </c>
      <c r="K140" s="358">
        <f>SUM('Príloha 2025'!K406)</f>
        <v>481</v>
      </c>
      <c r="L140" s="358">
        <f>SUM('Príloha 2025'!L406)</f>
        <v>484</v>
      </c>
      <c r="M140" s="419"/>
    </row>
    <row r="141" spans="1:13" x14ac:dyDescent="0.2">
      <c r="A141" s="10"/>
      <c r="B141" s="36">
        <v>610</v>
      </c>
      <c r="C141" s="37"/>
      <c r="D141" s="37" t="s">
        <v>280</v>
      </c>
      <c r="E141" s="50"/>
      <c r="F141" s="399">
        <f>SUM('Príloha 2025'!F407)</f>
        <v>11.7</v>
      </c>
      <c r="G141" s="399">
        <f>SUM('Príloha 2025'!G407)</f>
        <v>11.5</v>
      </c>
      <c r="H141" s="399">
        <f>SUM('Príloha 2025'!H407)</f>
        <v>16.600000000000001</v>
      </c>
      <c r="I141" s="399">
        <f>SUM('Príloha 2025'!I407)</f>
        <v>28.1</v>
      </c>
      <c r="J141" s="399">
        <f>SUM('Príloha 2025'!J407)</f>
        <v>26.5</v>
      </c>
      <c r="K141" s="399">
        <f>SUM('Príloha 2025'!K407)</f>
        <v>30</v>
      </c>
      <c r="L141" s="399">
        <f>SUM('Príloha 2025'!L407)</f>
        <v>32</v>
      </c>
      <c r="M141" s="418" t="s">
        <v>1254</v>
      </c>
    </row>
    <row r="142" spans="1:13" x14ac:dyDescent="0.2">
      <c r="A142" s="10"/>
      <c r="B142" s="36">
        <v>620</v>
      </c>
      <c r="C142" s="37"/>
      <c r="D142" s="37" t="s">
        <v>279</v>
      </c>
      <c r="E142" s="50"/>
      <c r="F142" s="399">
        <f>SUM('Príloha 2025'!F408)</f>
        <v>6.1</v>
      </c>
      <c r="G142" s="399">
        <f>SUM('Príloha 2025'!G408)</f>
        <v>5.9</v>
      </c>
      <c r="H142" s="399">
        <f>SUM('Príloha 2025'!H408)</f>
        <v>5.8</v>
      </c>
      <c r="I142" s="399">
        <f>SUM('Príloha 2025'!I408)</f>
        <v>10.1</v>
      </c>
      <c r="J142" s="399">
        <f>SUM('Príloha 2025'!J408)</f>
        <v>9.8000000000000007</v>
      </c>
      <c r="K142" s="399">
        <f>SUM('Príloha 2025'!K408)</f>
        <v>11</v>
      </c>
      <c r="L142" s="399">
        <f>SUM('Príloha 2025'!L408)</f>
        <v>12</v>
      </c>
      <c r="M142" s="418" t="s">
        <v>1254</v>
      </c>
    </row>
    <row r="143" spans="1:13" x14ac:dyDescent="0.2">
      <c r="A143" s="10"/>
      <c r="B143" s="36">
        <v>630</v>
      </c>
      <c r="C143" s="37"/>
      <c r="D143" s="37" t="s">
        <v>162</v>
      </c>
      <c r="E143" s="50"/>
      <c r="F143" s="399">
        <f>SUM('Príloha 2025'!F409:F431)</f>
        <v>292.10000000000002</v>
      </c>
      <c r="G143" s="399">
        <f>SUM('Príloha 2025'!G409:G431)</f>
        <v>344.3</v>
      </c>
      <c r="H143" s="399">
        <f>SUM('Príloha 2025'!H409:H431)</f>
        <v>425</v>
      </c>
      <c r="I143" s="399">
        <f>SUM('Príloha 2025'!I409:I431)</f>
        <v>476</v>
      </c>
      <c r="J143" s="399">
        <f>SUM('Príloha 2025'!J409:J431)</f>
        <v>516</v>
      </c>
      <c r="K143" s="399">
        <f>SUM('Príloha 2025'!K409:K431)</f>
        <v>440</v>
      </c>
      <c r="L143" s="399">
        <f>SUM('Príloha 2025'!L409:L431)</f>
        <v>440</v>
      </c>
      <c r="M143" s="419"/>
    </row>
    <row r="144" spans="1:13" s="1" customFormat="1" x14ac:dyDescent="0.2">
      <c r="A144" s="8"/>
      <c r="B144" s="34"/>
      <c r="C144" s="34"/>
      <c r="D144" s="39" t="s">
        <v>700</v>
      </c>
      <c r="E144" s="40" t="str">
        <f>'Príloha 2025'!E432</f>
        <v>05.2.0</v>
      </c>
      <c r="F144" s="358">
        <f>SUM('Príloha 2025'!F432)</f>
        <v>40.4</v>
      </c>
      <c r="G144" s="358">
        <f>SUM('Príloha 2025'!G432)</f>
        <v>48.600000000000009</v>
      </c>
      <c r="H144" s="358">
        <f>SUM('Príloha 2025'!H432)</f>
        <v>43</v>
      </c>
      <c r="I144" s="358">
        <f>SUM('Príloha 2025'!I432)</f>
        <v>48</v>
      </c>
      <c r="J144" s="358">
        <f>SUM('Príloha 2025'!J432)</f>
        <v>60</v>
      </c>
      <c r="K144" s="358">
        <f>SUM('Príloha 2025'!K432)</f>
        <v>48</v>
      </c>
      <c r="L144" s="358">
        <f>SUM('Príloha 2025'!L432)</f>
        <v>48</v>
      </c>
      <c r="M144" s="419"/>
    </row>
    <row r="145" spans="1:13" s="486" customFormat="1" x14ac:dyDescent="0.2">
      <c r="A145" s="485"/>
      <c r="B145" s="36">
        <v>630</v>
      </c>
      <c r="C145" s="37"/>
      <c r="D145" s="37" t="s">
        <v>162</v>
      </c>
      <c r="E145" s="38"/>
      <c r="F145" s="399">
        <f>SUM('Príloha 2025'!F433:F442)</f>
        <v>40.4</v>
      </c>
      <c r="G145" s="399">
        <f>SUM('Príloha 2025'!G433:G442)</f>
        <v>48.600000000000009</v>
      </c>
      <c r="H145" s="399">
        <f>SUM('Príloha 2025'!H433:H442)</f>
        <v>43</v>
      </c>
      <c r="I145" s="399">
        <f>SUM('Príloha 2025'!I433:I442)</f>
        <v>48</v>
      </c>
      <c r="J145" s="399">
        <f>SUM('Príloha 2025'!J433:J442)</f>
        <v>60</v>
      </c>
      <c r="K145" s="399">
        <f>SUM('Príloha 2025'!K433:K442)</f>
        <v>48</v>
      </c>
      <c r="L145" s="399">
        <f>SUM('Príloha 2025'!L433:L442)</f>
        <v>48</v>
      </c>
      <c r="M145" s="418" t="s">
        <v>1254</v>
      </c>
    </row>
    <row r="146" spans="1:13" s="1" customFormat="1" x14ac:dyDescent="0.2">
      <c r="A146" s="8"/>
      <c r="B146" s="34"/>
      <c r="C146" s="34"/>
      <c r="D146" s="34" t="s">
        <v>159</v>
      </c>
      <c r="E146" s="40" t="str">
        <f>'Príloha 2025'!E443</f>
        <v>06.1.0</v>
      </c>
      <c r="F146" s="358">
        <f>SUM('Príloha 2025'!F443)</f>
        <v>0.2</v>
      </c>
      <c r="G146" s="358">
        <f>SUM('Príloha 2025'!G443)</f>
        <v>0</v>
      </c>
      <c r="H146" s="358">
        <f>SUM('Príloha 2025'!H443)</f>
        <v>0</v>
      </c>
      <c r="I146" s="358">
        <f>SUM('Príloha 2025'!I443)</f>
        <v>0</v>
      </c>
      <c r="J146" s="358">
        <f>SUM('Príloha 2025'!J443)</f>
        <v>0</v>
      </c>
      <c r="K146" s="358">
        <f>SUM('Príloha 2025'!K443)</f>
        <v>0</v>
      </c>
      <c r="L146" s="358">
        <f>SUM('Príloha 2025'!L443)</f>
        <v>0</v>
      </c>
    </row>
    <row r="147" spans="1:13" x14ac:dyDescent="0.2">
      <c r="A147" s="10"/>
      <c r="B147" s="36">
        <v>630</v>
      </c>
      <c r="C147" s="201"/>
      <c r="D147" s="37" t="s">
        <v>162</v>
      </c>
      <c r="E147" s="50"/>
      <c r="F147" s="399">
        <f>SUM('Príloha 2025'!F444:F450)</f>
        <v>0.2</v>
      </c>
      <c r="G147" s="399">
        <f>SUM('Príloha 2025'!G444:G450)</f>
        <v>0</v>
      </c>
      <c r="H147" s="399">
        <f>SUM('Príloha 2025'!H444:H450)</f>
        <v>0</v>
      </c>
      <c r="I147" s="399">
        <f>SUM('Príloha 2025'!I444:I450)</f>
        <v>0</v>
      </c>
      <c r="J147" s="399">
        <f>SUM('Príloha 2025'!J444:J450)</f>
        <v>0</v>
      </c>
      <c r="K147" s="399">
        <f>SUM('Príloha 2025'!K444:K450)</f>
        <v>0</v>
      </c>
      <c r="L147" s="399">
        <f>SUM('Príloha 2025'!L444:L450)</f>
        <v>0</v>
      </c>
    </row>
    <row r="148" spans="1:13" s="1" customFormat="1" x14ac:dyDescent="0.2">
      <c r="A148" s="8"/>
      <c r="B148" s="34"/>
      <c r="C148" s="34"/>
      <c r="D148" s="34" t="s">
        <v>161</v>
      </c>
      <c r="E148" s="40" t="str">
        <f>'Príloha 2025'!E451</f>
        <v>06.2.0</v>
      </c>
      <c r="F148" s="358">
        <f>SUM('Príloha 2025'!F451)</f>
        <v>346.7</v>
      </c>
      <c r="G148" s="358">
        <f>SUM('Príloha 2025'!G451)</f>
        <v>331.1</v>
      </c>
      <c r="H148" s="358">
        <f>SUM('Príloha 2025'!H451)</f>
        <v>411.4</v>
      </c>
      <c r="I148" s="358">
        <f>SUM('Príloha 2025'!I451)</f>
        <v>469.79999999999995</v>
      </c>
      <c r="J148" s="358">
        <f>SUM('Príloha 2025'!J451)</f>
        <v>417.8</v>
      </c>
      <c r="K148" s="358">
        <f>SUM('Príloha 2025'!K451)</f>
        <v>432.9</v>
      </c>
      <c r="L148" s="358">
        <f>SUM('Príloha 2025'!L451)</f>
        <v>434.9</v>
      </c>
      <c r="M148" s="405"/>
    </row>
    <row r="149" spans="1:13" x14ac:dyDescent="0.2">
      <c r="A149" s="10"/>
      <c r="B149" s="36">
        <v>610</v>
      </c>
      <c r="C149" s="37"/>
      <c r="D149" s="37" t="s">
        <v>280</v>
      </c>
      <c r="E149" s="50"/>
      <c r="F149" s="399">
        <f>SUM('Príloha 2025'!F452)</f>
        <v>174.9</v>
      </c>
      <c r="G149" s="399">
        <f>SUM('Príloha 2025'!G452)</f>
        <v>157.80000000000001</v>
      </c>
      <c r="H149" s="399">
        <f>SUM('Príloha 2025'!H452)</f>
        <v>174</v>
      </c>
      <c r="I149" s="399">
        <f>SUM('Príloha 2025'!I452)</f>
        <v>218</v>
      </c>
      <c r="J149" s="399">
        <f>SUM('Príloha 2025'!J452)</f>
        <v>228</v>
      </c>
      <c r="K149" s="399">
        <f>SUM('Príloha 2025'!K452)</f>
        <v>220</v>
      </c>
      <c r="L149" s="399">
        <f>SUM('Príloha 2025'!L452)</f>
        <v>230</v>
      </c>
      <c r="M149" s="418" t="s">
        <v>1254</v>
      </c>
    </row>
    <row r="150" spans="1:13" x14ac:dyDescent="0.2">
      <c r="A150" s="10"/>
      <c r="B150" s="36">
        <v>620</v>
      </c>
      <c r="C150" s="37"/>
      <c r="D150" s="37" t="s">
        <v>279</v>
      </c>
      <c r="E150" s="50"/>
      <c r="F150" s="399">
        <f>SUM('Príloha 2025'!F453)</f>
        <v>60</v>
      </c>
      <c r="G150" s="399">
        <f>SUM('Príloha 2025'!G453)</f>
        <v>55.2</v>
      </c>
      <c r="H150" s="399">
        <f>SUM('Príloha 2025'!H453)</f>
        <v>61</v>
      </c>
      <c r="I150" s="399">
        <f>SUM('Príloha 2025'!I453)</f>
        <v>78.400000000000006</v>
      </c>
      <c r="J150" s="399">
        <f>SUM('Príloha 2025'!J453)</f>
        <v>81.5</v>
      </c>
      <c r="K150" s="399">
        <f>SUM('Príloha 2025'!K453)</f>
        <v>80</v>
      </c>
      <c r="L150" s="399">
        <f>SUM('Príloha 2025'!L453)</f>
        <v>82</v>
      </c>
      <c r="M150" s="418" t="s">
        <v>1254</v>
      </c>
    </row>
    <row r="151" spans="1:13" s="1" customFormat="1" x14ac:dyDescent="0.2">
      <c r="A151" s="9"/>
      <c r="B151" s="36">
        <v>630</v>
      </c>
      <c r="C151" s="36"/>
      <c r="D151" s="37" t="s">
        <v>162</v>
      </c>
      <c r="E151" s="50"/>
      <c r="F151" s="399">
        <f>SUM('Príloha 2025'!F454)</f>
        <v>111.8</v>
      </c>
      <c r="G151" s="399">
        <f>SUM('Príloha 2025'!G454)</f>
        <v>118.1</v>
      </c>
      <c r="H151" s="399">
        <f>SUM('Príloha 2025'!H454)</f>
        <v>176.4</v>
      </c>
      <c r="I151" s="399">
        <f>SUM('Príloha 2025'!I454)</f>
        <v>173.4</v>
      </c>
      <c r="J151" s="399">
        <f>SUM('Príloha 2025'!J454)</f>
        <v>108.3</v>
      </c>
      <c r="K151" s="399">
        <f>SUM('Príloha 2025'!K454)</f>
        <v>132.89999999999998</v>
      </c>
      <c r="L151" s="399">
        <f>SUM('Príloha 2025'!L454)</f>
        <v>122.9</v>
      </c>
      <c r="M151" s="418" t="s">
        <v>1254</v>
      </c>
    </row>
    <row r="152" spans="1:13" s="1" customFormat="1" x14ac:dyDescent="0.2">
      <c r="A152" s="8"/>
      <c r="B152" s="34"/>
      <c r="C152" s="34"/>
      <c r="D152" s="34" t="s">
        <v>174</v>
      </c>
      <c r="E152" s="40" t="str">
        <f>'Príloha 2025'!E498</f>
        <v>06.4.0</v>
      </c>
      <c r="F152" s="358">
        <f>SUM('Príloha 2025'!F498)</f>
        <v>69.800000000000011</v>
      </c>
      <c r="G152" s="358">
        <f>SUM('Príloha 2025'!G498)</f>
        <v>84.300000000000011</v>
      </c>
      <c r="H152" s="358">
        <f>SUM('Príloha 2025'!H498)</f>
        <v>106.5</v>
      </c>
      <c r="I152" s="358">
        <f>SUM('Príloha 2025'!I498)</f>
        <v>61.5</v>
      </c>
      <c r="J152" s="358">
        <f>SUM('Príloha 2025'!J498)</f>
        <v>46.5</v>
      </c>
      <c r="K152" s="358">
        <f>SUM('Príloha 2025'!K498)</f>
        <v>86.5</v>
      </c>
      <c r="L152" s="358">
        <f>SUM('Príloha 2025'!L498)</f>
        <v>86.5</v>
      </c>
      <c r="M152" s="396"/>
    </row>
    <row r="153" spans="1:13" x14ac:dyDescent="0.2">
      <c r="A153" s="10"/>
      <c r="B153" s="36">
        <v>630</v>
      </c>
      <c r="C153" s="37"/>
      <c r="D153" s="37" t="s">
        <v>162</v>
      </c>
      <c r="E153" s="50"/>
      <c r="F153" s="399">
        <f>SUM('Príloha 2025'!F499:F503)</f>
        <v>69.800000000000011</v>
      </c>
      <c r="G153" s="399">
        <f>SUM('Príloha 2025'!G499:G503)</f>
        <v>84.300000000000011</v>
      </c>
      <c r="H153" s="399">
        <f>SUM('Príloha 2025'!H499:H503)</f>
        <v>106.5</v>
      </c>
      <c r="I153" s="399">
        <f>SUM('Príloha 2025'!I499:I503)</f>
        <v>61.5</v>
      </c>
      <c r="J153" s="399">
        <f>SUM('Príloha 2025'!J499:J503)</f>
        <v>46.5</v>
      </c>
      <c r="K153" s="399">
        <f>SUM('Príloha 2025'!K499:K503)</f>
        <v>86.5</v>
      </c>
      <c r="L153" s="399">
        <f>SUM('Príloha 2025'!L499:L503)</f>
        <v>86.5</v>
      </c>
      <c r="M153" s="418" t="s">
        <v>1254</v>
      </c>
    </row>
    <row r="154" spans="1:13" x14ac:dyDescent="0.2">
      <c r="A154" s="10"/>
      <c r="B154" s="272"/>
      <c r="C154" s="274"/>
      <c r="D154" s="153" t="s">
        <v>503</v>
      </c>
      <c r="E154" s="278" t="s">
        <v>673</v>
      </c>
      <c r="F154" s="359">
        <f>SUM('Príloha 2025'!F504)</f>
        <v>220.9</v>
      </c>
      <c r="G154" s="359">
        <f>SUM('Príloha 2025'!G504)</f>
        <v>311.89999999999998</v>
      </c>
      <c r="H154" s="359">
        <f>SUM('Príloha 2025'!H504)</f>
        <v>399.29999999999995</v>
      </c>
      <c r="I154" s="359">
        <f>SUM('Príloha 2025'!I504)</f>
        <v>332.3</v>
      </c>
      <c r="J154" s="359">
        <f>SUM('Príloha 2025'!J504)</f>
        <v>334.5</v>
      </c>
      <c r="K154" s="359">
        <f>SUM('Príloha 2025'!K504)</f>
        <v>332.29999999999995</v>
      </c>
      <c r="L154" s="359">
        <f>SUM('Príloha 2025'!L504)</f>
        <v>353.29999999999995</v>
      </c>
      <c r="M154" s="419"/>
    </row>
    <row r="155" spans="1:13" x14ac:dyDescent="0.2">
      <c r="A155" s="10"/>
      <c r="B155" s="36">
        <v>610</v>
      </c>
      <c r="C155" s="37"/>
      <c r="D155" s="37" t="s">
        <v>280</v>
      </c>
      <c r="E155" s="29"/>
      <c r="F155" s="29">
        <f>SUM('Príloha 2025'!F505)</f>
        <v>94.4</v>
      </c>
      <c r="G155" s="29">
        <f>SUM('Príloha 2025'!G505)</f>
        <v>92.9</v>
      </c>
      <c r="H155" s="29">
        <f>SUM('Príloha 2025'!H505)</f>
        <v>115</v>
      </c>
      <c r="I155" s="29">
        <f>SUM('Príloha 2025'!I505)</f>
        <v>115</v>
      </c>
      <c r="J155" s="29">
        <f>SUM('Príloha 2025'!J505)</f>
        <v>111.9</v>
      </c>
      <c r="K155" s="29">
        <f>SUM('Príloha 2025'!K505)</f>
        <v>120</v>
      </c>
      <c r="L155" s="29">
        <f>SUM('Príloha 2025'!L505)</f>
        <v>124</v>
      </c>
      <c r="M155" s="418" t="s">
        <v>1254</v>
      </c>
    </row>
    <row r="156" spans="1:13" x14ac:dyDescent="0.2">
      <c r="A156" s="10"/>
      <c r="B156" s="36">
        <v>620</v>
      </c>
      <c r="C156" s="37"/>
      <c r="D156" s="37" t="s">
        <v>279</v>
      </c>
      <c r="E156" s="29"/>
      <c r="F156" s="29">
        <f>SUM('Príloha 2025'!F506)</f>
        <v>33.299999999999997</v>
      </c>
      <c r="G156" s="29">
        <f>SUM('Príloha 2025'!G506)</f>
        <v>34.299999999999997</v>
      </c>
      <c r="H156" s="29">
        <f>SUM('Príloha 2025'!H506)</f>
        <v>40</v>
      </c>
      <c r="I156" s="29">
        <f>SUM('Príloha 2025'!I506)</f>
        <v>41.1</v>
      </c>
      <c r="J156" s="29">
        <f>SUM('Príloha 2025'!J506)</f>
        <v>40.4</v>
      </c>
      <c r="K156" s="29">
        <f>SUM('Príloha 2025'!K506)</f>
        <v>42</v>
      </c>
      <c r="L156" s="29">
        <f>SUM('Príloha 2025'!L506)</f>
        <v>45</v>
      </c>
      <c r="M156" s="418" t="s">
        <v>1254</v>
      </c>
    </row>
    <row r="157" spans="1:13" x14ac:dyDescent="0.2">
      <c r="A157" s="10"/>
      <c r="B157" s="36">
        <v>630</v>
      </c>
      <c r="C157" s="37"/>
      <c r="D157" s="37" t="s">
        <v>162</v>
      </c>
      <c r="E157" s="29"/>
      <c r="F157" s="29">
        <f>SUM('Príloha 2025'!F507)</f>
        <v>92.399999999999991</v>
      </c>
      <c r="G157" s="29">
        <f>SUM('Príloha 2025'!G507)</f>
        <v>174.29999999999998</v>
      </c>
      <c r="H157" s="29">
        <f>SUM('Príloha 2025'!H507)</f>
        <v>244.29999999999998</v>
      </c>
      <c r="I157" s="29">
        <f>SUM('Príloha 2025'!I507)</f>
        <v>175.70000000000002</v>
      </c>
      <c r="J157" s="29">
        <f>SUM('Príloha 2025'!J507)</f>
        <v>181.70000000000002</v>
      </c>
      <c r="K157" s="29">
        <f>SUM('Príloha 2025'!K507)</f>
        <v>170.29999999999998</v>
      </c>
      <c r="L157" s="29">
        <f>SUM('Príloha 2025'!L507)</f>
        <v>184.29999999999998</v>
      </c>
      <c r="M157" s="418" t="s">
        <v>1254</v>
      </c>
    </row>
    <row r="158" spans="1:13" x14ac:dyDescent="0.2">
      <c r="A158" s="10"/>
      <c r="B158" s="398">
        <v>640</v>
      </c>
      <c r="C158" s="37"/>
      <c r="D158" s="37" t="s">
        <v>1025</v>
      </c>
      <c r="E158" s="29"/>
      <c r="F158" s="29">
        <f>SUM('Príloha 2025'!F540)</f>
        <v>0.8</v>
      </c>
      <c r="G158" s="29">
        <f>SUM('Príloha 2025'!G540)</f>
        <v>10.4</v>
      </c>
      <c r="H158" s="29">
        <f>SUM('Príloha 2025'!H540)</f>
        <v>0</v>
      </c>
      <c r="I158" s="29">
        <f>SUM('Príloha 2025'!I540)</f>
        <v>0.5</v>
      </c>
      <c r="J158" s="29">
        <f>SUM('Príloha 2025'!J540)</f>
        <v>0.5</v>
      </c>
      <c r="K158" s="29">
        <f>SUM('Príloha 2025'!K540)</f>
        <v>0</v>
      </c>
      <c r="L158" s="29">
        <f>SUM('Príloha 2025'!L540)</f>
        <v>0</v>
      </c>
      <c r="M158" s="419"/>
    </row>
    <row r="159" spans="1:13" x14ac:dyDescent="0.2">
      <c r="A159" s="10"/>
      <c r="B159" s="281">
        <v>630</v>
      </c>
      <c r="C159" s="281"/>
      <c r="D159" s="153" t="s">
        <v>714</v>
      </c>
      <c r="E159" s="282"/>
      <c r="F159" s="360">
        <f>SUM('Príloha 2025'!F543)</f>
        <v>1</v>
      </c>
      <c r="G159" s="360">
        <f>SUM('Príloha 2025'!G543)</f>
        <v>2.4</v>
      </c>
      <c r="H159" s="360">
        <f>SUM('Príloha 2025'!H543)</f>
        <v>2</v>
      </c>
      <c r="I159" s="360">
        <f>SUM('Príloha 2025'!I543)</f>
        <v>2</v>
      </c>
      <c r="J159" s="360">
        <f>SUM('Príloha 2025'!J543)</f>
        <v>2</v>
      </c>
      <c r="K159" s="360">
        <f>SUM('Príloha 2025'!K543)</f>
        <v>2</v>
      </c>
      <c r="L159" s="360">
        <f>SUM('Príloha 2025'!L543)</f>
        <v>2</v>
      </c>
    </row>
    <row r="160" spans="1:13" ht="12.75" x14ac:dyDescent="0.2">
      <c r="A160" s="10"/>
      <c r="B160" s="632"/>
      <c r="C160" s="633"/>
      <c r="D160" s="153" t="s">
        <v>702</v>
      </c>
      <c r="E160" s="278" t="s">
        <v>669</v>
      </c>
      <c r="F160" s="361">
        <f>SUM('Príloha 2025'!F545)</f>
        <v>0</v>
      </c>
      <c r="G160" s="361">
        <f>SUM('Príloha 2025'!G545)</f>
        <v>0</v>
      </c>
      <c r="H160" s="361">
        <f>SUM('Príloha 2025'!H545)</f>
        <v>0.4</v>
      </c>
      <c r="I160" s="361">
        <f>SUM('Príloha 2025'!I545)</f>
        <v>0</v>
      </c>
      <c r="J160" s="361">
        <f>SUM('Príloha 2025'!J545)</f>
        <v>0</v>
      </c>
      <c r="K160" s="361">
        <f>SUM('Príloha 2025'!K545)</f>
        <v>0</v>
      </c>
      <c r="L160" s="361">
        <f>SUM('Príloha 2025'!L545)</f>
        <v>0</v>
      </c>
    </row>
    <row r="161" spans="1:13" x14ac:dyDescent="0.2">
      <c r="A161" s="10"/>
      <c r="B161" s="36"/>
      <c r="C161" s="37"/>
      <c r="D161" s="37" t="s">
        <v>162</v>
      </c>
      <c r="E161" s="29"/>
      <c r="F161" s="29">
        <f>SUM('Príloha 2025'!F546)</f>
        <v>0</v>
      </c>
      <c r="G161" s="29">
        <f>SUM('Príloha 2025'!G546)</f>
        <v>0</v>
      </c>
      <c r="H161" s="29">
        <f>SUM('Príloha 2025'!H546)</f>
        <v>0.4</v>
      </c>
      <c r="I161" s="29">
        <f>SUM('Príloha 2025'!I546)</f>
        <v>0</v>
      </c>
      <c r="J161" s="29">
        <f>SUM('Príloha 2025'!J546)</f>
        <v>0</v>
      </c>
      <c r="K161" s="29">
        <f>SUM('Príloha 2025'!K546)</f>
        <v>0</v>
      </c>
      <c r="L161" s="29">
        <f>SUM('Príloha 2025'!L546)</f>
        <v>0</v>
      </c>
    </row>
    <row r="162" spans="1:13" x14ac:dyDescent="0.2">
      <c r="A162" s="10"/>
      <c r="B162" s="281"/>
      <c r="C162" s="495"/>
      <c r="D162" s="153" t="s">
        <v>1057</v>
      </c>
      <c r="E162" s="278" t="s">
        <v>1055</v>
      </c>
      <c r="F162" s="359">
        <f>SUM('Príloha 2025'!F547)</f>
        <v>0.5</v>
      </c>
      <c r="G162" s="359">
        <f>SUM('Príloha 2025'!G547)</f>
        <v>0</v>
      </c>
      <c r="H162" s="359">
        <f>SUM('Príloha 2025'!H547)</f>
        <v>0</v>
      </c>
      <c r="I162" s="359">
        <f>SUM('Príloha 2025'!I547)</f>
        <v>0</v>
      </c>
      <c r="J162" s="359">
        <f>SUM('Príloha 2025'!J547)</f>
        <v>0</v>
      </c>
      <c r="K162" s="359">
        <f>SUM('Príloha 2025'!K547)</f>
        <v>0</v>
      </c>
      <c r="L162" s="359">
        <f>SUM('Príloha 2025'!L547)</f>
        <v>0</v>
      </c>
    </row>
    <row r="163" spans="1:13" x14ac:dyDescent="0.2">
      <c r="A163" s="10"/>
      <c r="B163" s="398">
        <v>630</v>
      </c>
      <c r="C163" s="37"/>
      <c r="D163" s="37" t="s">
        <v>162</v>
      </c>
      <c r="E163" s="29"/>
      <c r="F163" s="29">
        <f>SUM('Príloha 2025'!F548)</f>
        <v>0.5</v>
      </c>
      <c r="G163" s="29">
        <f>SUM('Príloha 2025'!G548)</f>
        <v>0</v>
      </c>
      <c r="H163" s="29">
        <f>SUM('Príloha 2025'!H548)</f>
        <v>0</v>
      </c>
      <c r="I163" s="29">
        <f>SUM('Príloha 2025'!I548)</f>
        <v>0</v>
      </c>
      <c r="J163" s="29">
        <f>SUM('Príloha 2025'!J548)</f>
        <v>0</v>
      </c>
      <c r="K163" s="29">
        <f>SUM('Príloha 2025'!K548)</f>
        <v>0</v>
      </c>
      <c r="L163" s="29">
        <f>SUM('Príloha 2025'!L548)</f>
        <v>0</v>
      </c>
      <c r="M163" s="419"/>
    </row>
    <row r="164" spans="1:13" s="1" customFormat="1" x14ac:dyDescent="0.2">
      <c r="A164" s="8"/>
      <c r="B164" s="34"/>
      <c r="C164" s="34"/>
      <c r="D164" s="34" t="s">
        <v>336</v>
      </c>
      <c r="E164" s="279" t="s">
        <v>675</v>
      </c>
      <c r="F164" s="358">
        <f>SUM('Príloha 2025'!F549)</f>
        <v>250.7</v>
      </c>
      <c r="G164" s="358">
        <f>SUM('Príloha 2025'!G549)</f>
        <v>252</v>
      </c>
      <c r="H164" s="358">
        <f>SUM('Príloha 2025'!H549)</f>
        <v>270.3</v>
      </c>
      <c r="I164" s="358">
        <f>SUM('Príloha 2025'!I549)</f>
        <v>318.79999999999995</v>
      </c>
      <c r="J164" s="358">
        <f>SUM('Príloha 2025'!J549)</f>
        <v>301.79999999999995</v>
      </c>
      <c r="K164" s="358">
        <f>SUM('Príloha 2025'!K549)</f>
        <v>281.29999999999995</v>
      </c>
      <c r="L164" s="358">
        <f>SUM('Príloha 2025'!L549)</f>
        <v>273.89999999999998</v>
      </c>
      <c r="M164" s="419"/>
    </row>
    <row r="165" spans="1:13" x14ac:dyDescent="0.2">
      <c r="A165" s="10"/>
      <c r="B165" s="36">
        <v>630</v>
      </c>
      <c r="C165" s="36"/>
      <c r="D165" s="100" t="s">
        <v>1074</v>
      </c>
      <c r="E165" s="147"/>
      <c r="F165" s="356">
        <f>SUM('Príloha 2025'!F551)</f>
        <v>74</v>
      </c>
      <c r="G165" s="356">
        <f>SUM('Príloha 2025'!G551)</f>
        <v>68.2</v>
      </c>
      <c r="H165" s="356">
        <f>SUM('Príloha 2025'!H551)</f>
        <v>52.7</v>
      </c>
      <c r="I165" s="356">
        <f>SUM('Príloha 2025'!I551)</f>
        <v>48.6</v>
      </c>
      <c r="J165" s="356">
        <f>SUM('Príloha 2025'!J551)</f>
        <v>48.6</v>
      </c>
      <c r="K165" s="356">
        <f>SUM('Príloha 2025'!K551)</f>
        <v>48.7</v>
      </c>
      <c r="L165" s="356">
        <f>SUM('Príloha 2025'!L551)</f>
        <v>49.3</v>
      </c>
      <c r="M165" s="419"/>
    </row>
    <row r="166" spans="1:13" x14ac:dyDescent="0.2">
      <c r="A166" s="10"/>
      <c r="B166" s="398"/>
      <c r="C166" s="398"/>
      <c r="D166" s="100" t="s">
        <v>1079</v>
      </c>
      <c r="E166" s="147"/>
      <c r="F166" s="356">
        <f>SUM('Príloha 2025'!F565)</f>
        <v>24.6</v>
      </c>
      <c r="G166" s="356">
        <f>SUM('Príloha 2025'!G565)</f>
        <v>42.5</v>
      </c>
      <c r="H166" s="356">
        <f>SUM('Príloha 2025'!H565)</f>
        <v>51.3</v>
      </c>
      <c r="I166" s="356">
        <f>SUM('Príloha 2025'!I565)</f>
        <v>86.5</v>
      </c>
      <c r="J166" s="356">
        <f>SUM('Príloha 2025'!J565)</f>
        <v>53.1</v>
      </c>
      <c r="K166" s="356">
        <f>SUM('Príloha 2025'!K565)</f>
        <v>84.5</v>
      </c>
      <c r="L166" s="356">
        <f>SUM('Príloha 2025'!L565)</f>
        <v>86.5</v>
      </c>
      <c r="M166" s="418" t="s">
        <v>1254</v>
      </c>
    </row>
    <row r="167" spans="1:13" x14ac:dyDescent="0.2">
      <c r="A167" s="10"/>
      <c r="B167" s="36"/>
      <c r="C167" s="36"/>
      <c r="D167" s="100" t="s">
        <v>715</v>
      </c>
      <c r="E167" s="147" t="str">
        <f>'Príloha 2025'!E576</f>
        <v>08.2</v>
      </c>
      <c r="F167" s="356">
        <f>SUM('Príloha 2025'!F577)</f>
        <v>1.7000000000000002</v>
      </c>
      <c r="G167" s="356">
        <f>SUM('Príloha 2025'!G577)</f>
        <v>8.9</v>
      </c>
      <c r="H167" s="356">
        <f>SUM('Príloha 2025'!H577)</f>
        <v>10.999999999999998</v>
      </c>
      <c r="I167" s="356">
        <f>SUM('Príloha 2025'!I577)</f>
        <v>3.5000000000000004</v>
      </c>
      <c r="J167" s="356">
        <f>SUM('Príloha 2025'!J577)</f>
        <v>3.5000000000000004</v>
      </c>
      <c r="K167" s="356">
        <f>SUM('Príloha 2025'!K577)</f>
        <v>5</v>
      </c>
      <c r="L167" s="356">
        <f>SUM('Príloha 2025'!L577)</f>
        <v>5</v>
      </c>
      <c r="M167" s="419"/>
    </row>
    <row r="168" spans="1:13" s="1" customFormat="1" x14ac:dyDescent="0.2">
      <c r="A168" s="9"/>
      <c r="B168" s="36">
        <v>630</v>
      </c>
      <c r="C168" s="36"/>
      <c r="D168" s="37" t="s">
        <v>162</v>
      </c>
      <c r="E168" s="50"/>
      <c r="F168" s="399">
        <f>SUM('Príloha 2025'!F578)</f>
        <v>1.7000000000000002</v>
      </c>
      <c r="G168" s="399">
        <f>SUM('Príloha 2025'!G578)</f>
        <v>8.9</v>
      </c>
      <c r="H168" s="399">
        <f>SUM('Príloha 2025'!H578)</f>
        <v>10.999999999999998</v>
      </c>
      <c r="I168" s="399">
        <f>SUM('Príloha 2025'!I578)</f>
        <v>3.5000000000000004</v>
      </c>
      <c r="J168" s="399">
        <f>SUM('Príloha 2025'!J578)</f>
        <v>3.5000000000000004</v>
      </c>
      <c r="K168" s="399">
        <f>SUM('Príloha 2025'!K578)</f>
        <v>5</v>
      </c>
      <c r="L168" s="399">
        <f>SUM('Príloha 2025'!L578)</f>
        <v>5</v>
      </c>
      <c r="M168" s="419"/>
    </row>
    <row r="169" spans="1:13" s="1" customFormat="1" x14ac:dyDescent="0.2">
      <c r="A169" s="9"/>
      <c r="B169" s="36"/>
      <c r="C169" s="36"/>
      <c r="D169" s="100" t="s">
        <v>187</v>
      </c>
      <c r="E169" s="147" t="str">
        <f>'Príloha 2025'!E586</f>
        <v>08.2.0</v>
      </c>
      <c r="F169" s="356">
        <f>SUM('Príloha 2025'!F586)</f>
        <v>150.39999999999998</v>
      </c>
      <c r="G169" s="356">
        <f>SUM('Príloha 2025'!G586)</f>
        <v>132.4</v>
      </c>
      <c r="H169" s="356">
        <f>SUM('Príloha 2025'!H586)</f>
        <v>155.30000000000001</v>
      </c>
      <c r="I169" s="356">
        <f>SUM('Príloha 2025'!I586)</f>
        <v>180.2</v>
      </c>
      <c r="J169" s="356">
        <f>SUM('Príloha 2025'!J586)</f>
        <v>196.59999999999997</v>
      </c>
      <c r="K169" s="356">
        <f>SUM('Príloha 2025'!K586)</f>
        <v>143.1</v>
      </c>
      <c r="L169" s="356">
        <f>SUM('Príloha 2025'!L586)</f>
        <v>133.1</v>
      </c>
    </row>
    <row r="170" spans="1:13" x14ac:dyDescent="0.2">
      <c r="A170" s="10"/>
      <c r="B170" s="36">
        <v>610</v>
      </c>
      <c r="C170" s="37"/>
      <c r="D170" s="37" t="s">
        <v>807</v>
      </c>
      <c r="E170" s="50"/>
      <c r="F170" s="399">
        <f>SUM('Príloha 2025'!F587)</f>
        <v>47.3</v>
      </c>
      <c r="G170" s="399">
        <f>SUM('Príloha 2025'!G587)</f>
        <v>48</v>
      </c>
      <c r="H170" s="399">
        <f>SUM('Príloha 2025'!H587)</f>
        <v>38</v>
      </c>
      <c r="I170" s="399">
        <f>SUM('Príloha 2025'!I587)</f>
        <v>60.5</v>
      </c>
      <c r="J170" s="399">
        <f>SUM('Príloha 2025'!J587)</f>
        <v>57.8</v>
      </c>
      <c r="K170" s="399">
        <f>SUM('Príloha 2025'!K587)</f>
        <v>42</v>
      </c>
      <c r="L170" s="399">
        <f>SUM('Príloha 2025'!L587)</f>
        <v>43</v>
      </c>
      <c r="M170" s="418" t="s">
        <v>1254</v>
      </c>
    </row>
    <row r="171" spans="1:13" x14ac:dyDescent="0.2">
      <c r="A171" s="10"/>
      <c r="B171" s="36">
        <v>620</v>
      </c>
      <c r="C171" s="37"/>
      <c r="D171" s="37" t="s">
        <v>279</v>
      </c>
      <c r="E171" s="50"/>
      <c r="F171" s="399">
        <f>SUM('Príloha 2025'!F588)</f>
        <v>18.899999999999999</v>
      </c>
      <c r="G171" s="399">
        <f>SUM('Príloha 2025'!G588)</f>
        <v>18.600000000000001</v>
      </c>
      <c r="H171" s="399">
        <f>SUM('Príloha 2025'!H588)</f>
        <v>13.5</v>
      </c>
      <c r="I171" s="399">
        <f>SUM('Príloha 2025'!I588)</f>
        <v>21.8</v>
      </c>
      <c r="J171" s="399">
        <f>SUM('Príloha 2025'!J588)</f>
        <v>21.9</v>
      </c>
      <c r="K171" s="399">
        <f>SUM('Príloha 2025'!K588)</f>
        <v>16</v>
      </c>
      <c r="L171" s="399">
        <f>SUM('Príloha 2025'!L588)</f>
        <v>17</v>
      </c>
      <c r="M171" s="418" t="s">
        <v>1254</v>
      </c>
    </row>
    <row r="172" spans="1:13" s="1" customFormat="1" x14ac:dyDescent="0.2">
      <c r="A172" s="9"/>
      <c r="B172" s="36">
        <v>630</v>
      </c>
      <c r="C172" s="36"/>
      <c r="D172" s="37" t="s">
        <v>162</v>
      </c>
      <c r="E172" s="50"/>
      <c r="F172" s="399">
        <f>SUM('Príloha 2025'!F589)</f>
        <v>84.2</v>
      </c>
      <c r="G172" s="399">
        <f>SUM('Príloha 2025'!G589)</f>
        <v>65.800000000000011</v>
      </c>
      <c r="H172" s="399">
        <f>SUM('Príloha 2025'!H589)</f>
        <v>103.8</v>
      </c>
      <c r="I172" s="399">
        <f>SUM('Príloha 2025'!I589)</f>
        <v>97.899999999999991</v>
      </c>
      <c r="J172" s="399">
        <f>SUM('Príloha 2025'!J589)</f>
        <v>116.89999999999999</v>
      </c>
      <c r="K172" s="399">
        <f>SUM('Príloha 2025'!K589)</f>
        <v>85.1</v>
      </c>
      <c r="L172" s="399">
        <f>SUM('Príloha 2025'!L589)</f>
        <v>73.099999999999994</v>
      </c>
      <c r="M172" s="418" t="s">
        <v>1254</v>
      </c>
    </row>
    <row r="173" spans="1:13" s="1" customFormat="1" x14ac:dyDescent="0.2">
      <c r="A173" s="8"/>
      <c r="B173" s="271"/>
      <c r="C173" s="273"/>
      <c r="D173" s="34" t="s">
        <v>177</v>
      </c>
      <c r="E173" s="40" t="str">
        <f>'Príloha 2025'!E637</f>
        <v>08.4.0</v>
      </c>
      <c r="F173" s="358">
        <f>SUM('Príloha 2025'!F637)</f>
        <v>16.2</v>
      </c>
      <c r="G173" s="358">
        <f>SUM('Príloha 2025'!G637)</f>
        <v>13.4</v>
      </c>
      <c r="H173" s="358">
        <f>SUM('Príloha 2025'!H637)</f>
        <v>16.099999999999998</v>
      </c>
      <c r="I173" s="358">
        <f>SUM('Príloha 2025'!I637)</f>
        <v>17.099999999999998</v>
      </c>
      <c r="J173" s="358">
        <f>SUM('Príloha 2025'!J637)</f>
        <v>17.099999999999998</v>
      </c>
      <c r="K173" s="358">
        <f>SUM('Príloha 2025'!K637)</f>
        <v>17.099999999999998</v>
      </c>
      <c r="L173" s="358">
        <f>SUM('Príloha 2025'!L637)</f>
        <v>17.099999999999998</v>
      </c>
      <c r="M173" s="419"/>
    </row>
    <row r="174" spans="1:13" x14ac:dyDescent="0.2">
      <c r="A174" s="10"/>
      <c r="B174" s="36">
        <v>630</v>
      </c>
      <c r="C174" s="37"/>
      <c r="D174" s="37" t="s">
        <v>162</v>
      </c>
      <c r="E174" s="50"/>
      <c r="F174" s="399">
        <f>SUM('Príloha 2025'!F638:F648)</f>
        <v>16.2</v>
      </c>
      <c r="G174" s="399">
        <f>SUM('Príloha 2025'!G638:G648)</f>
        <v>13.4</v>
      </c>
      <c r="H174" s="399">
        <f>SUM('Príloha 2025'!H638:H648)</f>
        <v>16.099999999999998</v>
      </c>
      <c r="I174" s="399">
        <f>SUM('Príloha 2025'!I638:I648)</f>
        <v>17.099999999999998</v>
      </c>
      <c r="J174" s="399">
        <f>SUM('Príloha 2025'!J638:J648)</f>
        <v>17.099999999999998</v>
      </c>
      <c r="K174" s="399">
        <f>SUM('Príloha 2025'!K638:K648)</f>
        <v>17.099999999999998</v>
      </c>
      <c r="L174" s="399">
        <f>SUM('Príloha 2025'!L638:L648)</f>
        <v>17.099999999999998</v>
      </c>
      <c r="M174" s="419"/>
    </row>
    <row r="175" spans="1:13" x14ac:dyDescent="0.2">
      <c r="A175" s="10"/>
      <c r="B175" s="36"/>
      <c r="C175" s="37">
        <v>642001</v>
      </c>
      <c r="D175" s="37" t="s">
        <v>808</v>
      </c>
      <c r="E175" s="50"/>
      <c r="F175" s="399">
        <f>SUM('Príloha 2025'!F649)</f>
        <v>0</v>
      </c>
      <c r="G175" s="399">
        <f>SUM('Príloha 2025'!G649)</f>
        <v>0</v>
      </c>
      <c r="H175" s="399">
        <f>SUM('Príloha 2025'!H649)</f>
        <v>0</v>
      </c>
      <c r="I175" s="399">
        <f>SUM('Príloha 2025'!I649)</f>
        <v>0</v>
      </c>
      <c r="J175" s="399">
        <f>SUM('Príloha 2025'!J649)</f>
        <v>0</v>
      </c>
      <c r="K175" s="399">
        <f>SUM('Príloha 2025'!K649)</f>
        <v>0</v>
      </c>
      <c r="L175" s="399">
        <f>SUM('Príloha 2025'!L649)</f>
        <v>0</v>
      </c>
    </row>
    <row r="176" spans="1:13" s="1" customFormat="1" x14ac:dyDescent="0.2">
      <c r="A176" s="8"/>
      <c r="B176" s="34"/>
      <c r="C176" s="34"/>
      <c r="D176" s="34" t="s">
        <v>201</v>
      </c>
      <c r="E176" s="279" t="s">
        <v>716</v>
      </c>
      <c r="F176" s="358">
        <f>SUM('Príloha 2025'!F650)</f>
        <v>577.9</v>
      </c>
      <c r="G176" s="358">
        <f>SUM('Príloha 2025'!G650)</f>
        <v>404.20000000000005</v>
      </c>
      <c r="H176" s="358">
        <f>SUM('Príloha 2025'!H650)</f>
        <v>520.9</v>
      </c>
      <c r="I176" s="358">
        <f>SUM('Príloha 2025'!I650)</f>
        <v>466.6</v>
      </c>
      <c r="J176" s="358">
        <f>SUM('Príloha 2025'!J650)</f>
        <v>497.7</v>
      </c>
      <c r="K176" s="358">
        <f>SUM('Príloha 2025'!K650)</f>
        <v>59.7</v>
      </c>
      <c r="L176" s="358">
        <f>SUM('Príloha 2025'!L650)</f>
        <v>62.2</v>
      </c>
    </row>
    <row r="177" spans="1:13" s="396" customFormat="1" x14ac:dyDescent="0.2">
      <c r="A177" s="8"/>
      <c r="B177" s="45"/>
      <c r="C177" s="36"/>
      <c r="D177" s="100" t="s">
        <v>1100</v>
      </c>
      <c r="E177" s="409" t="s">
        <v>835</v>
      </c>
      <c r="F177" s="356">
        <f>SUM('Príloha 2025'!F651)</f>
        <v>147.30000000000001</v>
      </c>
      <c r="G177" s="356">
        <f>SUM('Príloha 2025'!G651)</f>
        <v>198.70000000000002</v>
      </c>
      <c r="H177" s="356">
        <f>SUM('Príloha 2025'!H651)</f>
        <v>119.5</v>
      </c>
      <c r="I177" s="356">
        <f>SUM('Príloha 2025'!I651)</f>
        <v>10.4</v>
      </c>
      <c r="J177" s="356">
        <f>SUM('Príloha 2025'!J651)</f>
        <v>10.4</v>
      </c>
      <c r="K177" s="356">
        <f>SUM('Príloha 2025'!K651)</f>
        <v>20</v>
      </c>
      <c r="L177" s="356">
        <f>SUM('Príloha 2025'!L651)</f>
        <v>20</v>
      </c>
    </row>
    <row r="178" spans="1:13" s="396" customFormat="1" x14ac:dyDescent="0.2">
      <c r="A178" s="8"/>
      <c r="B178" s="45"/>
      <c r="C178" s="400">
        <v>642</v>
      </c>
      <c r="D178" s="400" t="s">
        <v>1101</v>
      </c>
      <c r="E178" s="409"/>
      <c r="F178" s="399">
        <f>SUM('Príloha 2025'!F652)</f>
        <v>87.8</v>
      </c>
      <c r="G178" s="399">
        <f>SUM('Príloha 2025'!G652)</f>
        <v>123.2</v>
      </c>
      <c r="H178" s="399">
        <f>SUM('Príloha 2025'!H652)</f>
        <v>119.5</v>
      </c>
      <c r="I178" s="399">
        <f>SUM('Príloha 2025'!I652)</f>
        <v>10.4</v>
      </c>
      <c r="J178" s="399">
        <f>SUM('Príloha 2025'!J652)</f>
        <v>10.4</v>
      </c>
      <c r="K178" s="399">
        <f>SUM('Príloha 2025'!K652)</f>
        <v>20</v>
      </c>
      <c r="L178" s="399">
        <f>SUM('Príloha 2025'!L652)</f>
        <v>20</v>
      </c>
      <c r="M178" s="419"/>
    </row>
    <row r="179" spans="1:13" s="396" customFormat="1" x14ac:dyDescent="0.2">
      <c r="A179" s="8"/>
      <c r="B179" s="45"/>
      <c r="C179" s="398"/>
      <c r="D179" s="100" t="s">
        <v>979</v>
      </c>
      <c r="E179" s="467" t="s">
        <v>977</v>
      </c>
      <c r="F179" s="356">
        <f>SUM('Príloha 2025'!F653)</f>
        <v>59.5</v>
      </c>
      <c r="G179" s="356">
        <f>SUM('Príloha 2025'!G653)</f>
        <v>49.599999999999994</v>
      </c>
      <c r="H179" s="356">
        <f>SUM('Príloha 2025'!H653)</f>
        <v>0</v>
      </c>
      <c r="I179" s="356">
        <f>SUM('Príloha 2025'!I653)</f>
        <v>0</v>
      </c>
      <c r="J179" s="356">
        <f>SUM('Príloha 2025'!J653)</f>
        <v>0</v>
      </c>
      <c r="K179" s="356">
        <f>SUM('Príloha 2025'!K653)</f>
        <v>0</v>
      </c>
      <c r="L179" s="356">
        <f>SUM('Príloha 2025'!L653)</f>
        <v>0</v>
      </c>
      <c r="M179" s="419"/>
    </row>
    <row r="180" spans="1:13" s="396" customFormat="1" x14ac:dyDescent="0.2">
      <c r="A180" s="8"/>
      <c r="B180" s="45"/>
      <c r="C180" s="400">
        <v>610</v>
      </c>
      <c r="D180" s="400" t="s">
        <v>280</v>
      </c>
      <c r="E180" s="409"/>
      <c r="F180" s="399">
        <f>SUM('Príloha 2025'!F654)</f>
        <v>38</v>
      </c>
      <c r="G180" s="399">
        <f>SUM('Príloha 2025'!G654)</f>
        <v>31.2</v>
      </c>
      <c r="H180" s="399">
        <f>SUM('Príloha 2025'!H654)</f>
        <v>0</v>
      </c>
      <c r="I180" s="399">
        <f>SUM('Príloha 2025'!I654)</f>
        <v>0</v>
      </c>
      <c r="J180" s="399">
        <f>SUM('Príloha 2025'!J654)</f>
        <v>0</v>
      </c>
      <c r="K180" s="399">
        <f>SUM('Príloha 2025'!K654)</f>
        <v>0</v>
      </c>
      <c r="L180" s="399">
        <f>SUM('Príloha 2025'!L654)</f>
        <v>0</v>
      </c>
      <c r="M180" s="419"/>
    </row>
    <row r="181" spans="1:13" s="396" customFormat="1" x14ac:dyDescent="0.2">
      <c r="A181" s="8"/>
      <c r="B181" s="45"/>
      <c r="C181" s="400">
        <v>620</v>
      </c>
      <c r="D181" s="400" t="s">
        <v>279</v>
      </c>
      <c r="E181" s="409"/>
      <c r="F181" s="399">
        <f>SUM('Príloha 2025'!F655)</f>
        <v>13.6</v>
      </c>
      <c r="G181" s="399">
        <f>SUM('Príloha 2025'!G655)</f>
        <v>11.1</v>
      </c>
      <c r="H181" s="399">
        <f>SUM('Príloha 2025'!H655)</f>
        <v>0</v>
      </c>
      <c r="I181" s="399">
        <f>SUM('Príloha 2025'!I655)</f>
        <v>0</v>
      </c>
      <c r="J181" s="399">
        <f>SUM('Príloha 2025'!J655)</f>
        <v>0</v>
      </c>
      <c r="K181" s="399">
        <f>SUM('Príloha 2025'!K655)</f>
        <v>0</v>
      </c>
      <c r="L181" s="399">
        <f>SUM('Príloha 2025'!L655)</f>
        <v>0</v>
      </c>
      <c r="M181" s="419"/>
    </row>
    <row r="182" spans="1:13" s="405" customFormat="1" x14ac:dyDescent="0.2">
      <c r="A182" s="365"/>
      <c r="B182" s="45"/>
      <c r="C182" s="400">
        <v>630</v>
      </c>
      <c r="D182" s="400" t="s">
        <v>162</v>
      </c>
      <c r="E182" s="409"/>
      <c r="F182" s="399">
        <f>SUM('Príloha 2025'!F656)</f>
        <v>7.9</v>
      </c>
      <c r="G182" s="399">
        <f>SUM('Príloha 2025'!G656)</f>
        <v>4.9000000000000004</v>
      </c>
      <c r="H182" s="399">
        <f>SUM('Príloha 2025'!H656)</f>
        <v>0</v>
      </c>
      <c r="I182" s="399">
        <f>SUM('Príloha 2025'!I656)</f>
        <v>0</v>
      </c>
      <c r="J182" s="399">
        <f>SUM('Príloha 2025'!J656)</f>
        <v>0</v>
      </c>
      <c r="K182" s="399">
        <f>SUM('Príloha 2025'!K656)</f>
        <v>0</v>
      </c>
      <c r="L182" s="399">
        <f>SUM('Príloha 2025'!L656)</f>
        <v>0</v>
      </c>
    </row>
    <row r="183" spans="1:13" s="396" customFormat="1" x14ac:dyDescent="0.2">
      <c r="A183" s="8"/>
      <c r="B183" s="426"/>
      <c r="C183" s="100"/>
      <c r="D183" s="100" t="s">
        <v>1029</v>
      </c>
      <c r="E183" s="409"/>
      <c r="F183" s="356">
        <f>SUM('Príloha 2025'!F658)</f>
        <v>62.9</v>
      </c>
      <c r="G183" s="356">
        <f>SUM('Príloha 2025'!G658)</f>
        <v>25.9</v>
      </c>
      <c r="H183" s="356">
        <f>SUM('Príloha 2025'!H658)</f>
        <v>0</v>
      </c>
      <c r="I183" s="356">
        <f>SUM('Príloha 2025'!I658)</f>
        <v>0</v>
      </c>
      <c r="J183" s="356">
        <f>SUM('Príloha 2025'!J658)</f>
        <v>0</v>
      </c>
      <c r="K183" s="356">
        <f>SUM('Príloha 2025'!K658)</f>
        <v>0</v>
      </c>
      <c r="L183" s="356">
        <f>SUM('Príloha 2025'!L658)</f>
        <v>0</v>
      </c>
      <c r="M183" s="419"/>
    </row>
    <row r="184" spans="1:13" x14ac:dyDescent="0.2">
      <c r="A184" s="10"/>
      <c r="B184" s="45"/>
      <c r="C184" s="400">
        <v>630</v>
      </c>
      <c r="D184" s="400" t="s">
        <v>1034</v>
      </c>
      <c r="E184" s="409"/>
      <c r="F184" s="399">
        <f>SUM('Príloha 2025'!F659)</f>
        <v>0</v>
      </c>
      <c r="G184" s="399">
        <f>SUM('Príloha 2025'!G659)</f>
        <v>0</v>
      </c>
      <c r="H184" s="399">
        <f>SUM('Príloha 2025'!H659)</f>
        <v>0</v>
      </c>
      <c r="I184" s="399">
        <f>SUM('Príloha 2025'!I659)</f>
        <v>0</v>
      </c>
      <c r="J184" s="399">
        <f>SUM('Príloha 2025'!J659)</f>
        <v>0</v>
      </c>
      <c r="K184" s="399">
        <f>SUM('Príloha 2025'!K659)</f>
        <v>0</v>
      </c>
      <c r="L184" s="399">
        <f>SUM('Príloha 2025'!L659)</f>
        <v>0</v>
      </c>
      <c r="M184" s="418"/>
    </row>
    <row r="185" spans="1:13" x14ac:dyDescent="0.2">
      <c r="A185" s="10"/>
      <c r="B185" s="36"/>
      <c r="C185" s="37">
        <v>630</v>
      </c>
      <c r="D185" s="37" t="s">
        <v>809</v>
      </c>
      <c r="E185" s="50"/>
      <c r="F185" s="399">
        <f>SUM('Príloha 2025'!F660)</f>
        <v>0.6</v>
      </c>
      <c r="G185" s="399">
        <f>SUM('Príloha 2025'!G660)</f>
        <v>25.9</v>
      </c>
      <c r="H185" s="399">
        <f>SUM('Príloha 2025'!H660)</f>
        <v>0</v>
      </c>
      <c r="I185" s="399">
        <f>SUM('Príloha 2025'!I660)</f>
        <v>0</v>
      </c>
      <c r="J185" s="399">
        <f>SUM('Príloha 2025'!J660)</f>
        <v>0</v>
      </c>
      <c r="K185" s="399">
        <f>SUM('Príloha 2025'!K660)</f>
        <v>0</v>
      </c>
      <c r="L185" s="399">
        <f>SUM('Príloha 2025'!L660)</f>
        <v>0</v>
      </c>
    </row>
    <row r="186" spans="1:13" x14ac:dyDescent="0.2">
      <c r="A186" s="10"/>
      <c r="B186" s="398"/>
      <c r="C186" s="37">
        <v>630</v>
      </c>
      <c r="D186" s="37" t="s">
        <v>865</v>
      </c>
      <c r="E186" s="399"/>
      <c r="F186" s="399">
        <f>SUM('Príloha 2025'!F661)</f>
        <v>62.3</v>
      </c>
      <c r="G186" s="399">
        <f>SUM('Príloha 2025'!G661)</f>
        <v>0</v>
      </c>
      <c r="H186" s="399">
        <f>SUM('Príloha 2025'!H661)</f>
        <v>0</v>
      </c>
      <c r="I186" s="399">
        <f>SUM('Príloha 2025'!I661)</f>
        <v>0</v>
      </c>
      <c r="J186" s="399">
        <f>SUM('Príloha 2025'!J661)</f>
        <v>0</v>
      </c>
      <c r="K186" s="399">
        <f>SUM('Príloha 2025'!K661)</f>
        <v>0</v>
      </c>
      <c r="L186" s="399">
        <f>SUM('Príloha 2025'!L661)</f>
        <v>0</v>
      </c>
    </row>
    <row r="187" spans="1:13" x14ac:dyDescent="0.2">
      <c r="A187" s="10"/>
      <c r="B187" s="398"/>
      <c r="C187" s="37"/>
      <c r="D187" s="100" t="s">
        <v>1031</v>
      </c>
      <c r="E187" s="399"/>
      <c r="F187" s="356">
        <f>SUM('Príloha 2025'!F662)</f>
        <v>47.1</v>
      </c>
      <c r="G187" s="356">
        <f>SUM('Príloha 2025'!G662)</f>
        <v>0</v>
      </c>
      <c r="H187" s="356">
        <f>SUM('Príloha 2025'!H662)</f>
        <v>0</v>
      </c>
      <c r="I187" s="356">
        <f>SUM('Príloha 2025'!I662)</f>
        <v>0</v>
      </c>
      <c r="J187" s="356">
        <f>SUM('Príloha 2025'!J662)</f>
        <v>0</v>
      </c>
      <c r="K187" s="356">
        <f>SUM('Príloha 2025'!K662)</f>
        <v>0</v>
      </c>
      <c r="L187" s="356">
        <f>SUM('Príloha 2025'!L662)</f>
        <v>0</v>
      </c>
    </row>
    <row r="188" spans="1:13" x14ac:dyDescent="0.2">
      <c r="A188" s="10"/>
      <c r="B188" s="398"/>
      <c r="C188" s="37">
        <v>630</v>
      </c>
      <c r="D188" s="37" t="s">
        <v>1035</v>
      </c>
      <c r="E188" s="399"/>
      <c r="F188" s="399">
        <f>SUM('Príloha 2025'!F663)</f>
        <v>0</v>
      </c>
      <c r="G188" s="399">
        <f>SUM('Príloha 2025'!G663)</f>
        <v>0</v>
      </c>
      <c r="H188" s="399">
        <f>SUM('Príloha 2025'!H663)</f>
        <v>0</v>
      </c>
      <c r="I188" s="399">
        <f>SUM('Príloha 2025'!I663)</f>
        <v>0</v>
      </c>
      <c r="J188" s="399">
        <f>SUM('Príloha 2025'!J663)</f>
        <v>0</v>
      </c>
      <c r="K188" s="399">
        <f>SUM('Príloha 2025'!K663)</f>
        <v>0</v>
      </c>
      <c r="L188" s="399">
        <f>SUM('Príloha 2025'!L663)</f>
        <v>0</v>
      </c>
      <c r="M188" s="418"/>
    </row>
    <row r="189" spans="1:13" x14ac:dyDescent="0.2">
      <c r="A189" s="10"/>
      <c r="B189" s="398"/>
      <c r="C189" s="37">
        <v>637012</v>
      </c>
      <c r="D189" s="37" t="s">
        <v>968</v>
      </c>
      <c r="E189" s="399"/>
      <c r="F189" s="399">
        <f>SUM('Príloha 2025'!F664)</f>
        <v>0</v>
      </c>
      <c r="G189" s="399">
        <f>SUM('Príloha 2025'!G664)</f>
        <v>0</v>
      </c>
      <c r="H189" s="399">
        <f>SUM('Príloha 2025'!H664)</f>
        <v>0</v>
      </c>
      <c r="I189" s="399">
        <f>SUM('Príloha 2025'!I664)</f>
        <v>0</v>
      </c>
      <c r="J189" s="399">
        <f>SUM('Príloha 2025'!J664)</f>
        <v>0</v>
      </c>
      <c r="K189" s="399">
        <f>SUM('Príloha 2025'!K664)</f>
        <v>0</v>
      </c>
      <c r="L189" s="399">
        <f>SUM('Príloha 2025'!L664)</f>
        <v>0</v>
      </c>
    </row>
    <row r="190" spans="1:13" x14ac:dyDescent="0.2">
      <c r="A190" s="10"/>
      <c r="B190" s="398"/>
      <c r="C190" s="37"/>
      <c r="D190" s="37" t="s">
        <v>1148</v>
      </c>
      <c r="E190" s="399"/>
      <c r="F190" s="399">
        <f>SUM('Príloha 2025'!F665)</f>
        <v>47.1</v>
      </c>
      <c r="G190" s="399">
        <f>SUM('Príloha 2025'!G665)</f>
        <v>0</v>
      </c>
      <c r="H190" s="399">
        <f>SUM('Príloha 2025'!H665)</f>
        <v>0</v>
      </c>
      <c r="I190" s="399">
        <f>SUM('Príloha 2025'!I665)</f>
        <v>0</v>
      </c>
      <c r="J190" s="399">
        <f>SUM('Príloha 2025'!J665)</f>
        <v>0</v>
      </c>
      <c r="K190" s="399">
        <f>SUM('Príloha 2025'!K665)</f>
        <v>0</v>
      </c>
      <c r="L190" s="399">
        <f>SUM('Príloha 2025'!L665)</f>
        <v>0</v>
      </c>
    </row>
    <row r="191" spans="1:13" x14ac:dyDescent="0.2">
      <c r="A191" s="10"/>
      <c r="B191" s="100"/>
      <c r="C191" s="100"/>
      <c r="D191" s="100" t="s">
        <v>711</v>
      </c>
      <c r="E191" s="147" t="s">
        <v>713</v>
      </c>
      <c r="F191" s="356">
        <f>SUM('Príloha 2025'!F666)</f>
        <v>0</v>
      </c>
      <c r="G191" s="356">
        <f>SUM('Príloha 2025'!G666)</f>
        <v>0.6</v>
      </c>
      <c r="H191" s="356">
        <f>SUM('Príloha 2025'!H666)</f>
        <v>0</v>
      </c>
      <c r="I191" s="356">
        <f>SUM('Príloha 2025'!I666)</f>
        <v>0</v>
      </c>
      <c r="J191" s="356">
        <f>SUM('Príloha 2025'!J666)</f>
        <v>0</v>
      </c>
      <c r="K191" s="356">
        <f>SUM('Príloha 2025'!K666)</f>
        <v>0</v>
      </c>
      <c r="L191" s="356">
        <f>SUM('Príloha 2025'!L666)</f>
        <v>0</v>
      </c>
    </row>
    <row r="192" spans="1:13" x14ac:dyDescent="0.2">
      <c r="A192" s="10"/>
      <c r="B192" s="100"/>
      <c r="C192" s="400">
        <v>610</v>
      </c>
      <c r="D192" s="84" t="s">
        <v>712</v>
      </c>
      <c r="E192" s="147"/>
      <c r="F192" s="399">
        <f>SUM('Príloha 2025'!F667)</f>
        <v>0</v>
      </c>
      <c r="G192" s="399">
        <f>SUM('Príloha 2025'!G667)</f>
        <v>0</v>
      </c>
      <c r="H192" s="399">
        <f>SUM('Príloha 2025'!H667)</f>
        <v>0</v>
      </c>
      <c r="I192" s="399">
        <f>SUM('Príloha 2025'!I667)</f>
        <v>0</v>
      </c>
      <c r="J192" s="399">
        <f>SUM('Príloha 2025'!J667)</f>
        <v>0</v>
      </c>
      <c r="K192" s="399">
        <f>SUM('Príloha 2025'!K667)</f>
        <v>0</v>
      </c>
      <c r="L192" s="399">
        <f>SUM('Príloha 2025'!L667)</f>
        <v>0</v>
      </c>
      <c r="M192" s="418"/>
    </row>
    <row r="193" spans="1:13" x14ac:dyDescent="0.2">
      <c r="A193" s="10"/>
      <c r="B193" s="100"/>
      <c r="C193" s="400">
        <v>620</v>
      </c>
      <c r="D193" s="84" t="s">
        <v>279</v>
      </c>
      <c r="E193" s="147"/>
      <c r="F193" s="399">
        <f>SUM('Príloha 2025'!F668)</f>
        <v>0</v>
      </c>
      <c r="G193" s="399">
        <f>SUM('Príloha 2025'!G668)</f>
        <v>0</v>
      </c>
      <c r="H193" s="399">
        <f>SUM('Príloha 2025'!H668)</f>
        <v>0</v>
      </c>
      <c r="I193" s="399">
        <f>SUM('Príloha 2025'!I668)</f>
        <v>0</v>
      </c>
      <c r="J193" s="399">
        <f>SUM('Príloha 2025'!J668)</f>
        <v>0</v>
      </c>
      <c r="K193" s="399">
        <f>SUM('Príloha 2025'!K668)</f>
        <v>0</v>
      </c>
      <c r="L193" s="399">
        <f>SUM('Príloha 2025'!L668)</f>
        <v>0</v>
      </c>
      <c r="M193" s="418"/>
    </row>
    <row r="194" spans="1:13" x14ac:dyDescent="0.2">
      <c r="A194" s="10"/>
      <c r="B194" s="100"/>
      <c r="C194" s="400">
        <v>630</v>
      </c>
      <c r="D194" s="84" t="s">
        <v>162</v>
      </c>
      <c r="E194" s="147"/>
      <c r="F194" s="399">
        <f>SUM('Príloha 2025'!F669)</f>
        <v>0</v>
      </c>
      <c r="G194" s="399">
        <f>SUM('Príloha 2025'!G669)</f>
        <v>0.6</v>
      </c>
      <c r="H194" s="399">
        <f>SUM('Príloha 2025'!H669)</f>
        <v>0</v>
      </c>
      <c r="I194" s="399">
        <f>SUM('Príloha 2025'!I669)</f>
        <v>0</v>
      </c>
      <c r="J194" s="399">
        <f>SUM('Príloha 2025'!J669)</f>
        <v>0</v>
      </c>
      <c r="K194" s="399">
        <f>SUM('Príloha 2025'!K669)</f>
        <v>0</v>
      </c>
      <c r="L194" s="399">
        <f>SUM('Príloha 2025'!L669)</f>
        <v>0</v>
      </c>
      <c r="M194" s="396"/>
    </row>
    <row r="195" spans="1:13" x14ac:dyDescent="0.2">
      <c r="A195" s="10"/>
      <c r="B195" s="100"/>
      <c r="C195" s="100"/>
      <c r="D195" s="84" t="s">
        <v>764</v>
      </c>
      <c r="E195" s="147"/>
      <c r="F195" s="399">
        <f>SUM('Príloha 2025'!F670)</f>
        <v>0</v>
      </c>
      <c r="G195" s="399">
        <f>SUM('Príloha 2025'!G670)</f>
        <v>0</v>
      </c>
      <c r="H195" s="399">
        <f>SUM('Príloha 2025'!H670)</f>
        <v>0</v>
      </c>
      <c r="I195" s="399">
        <f>SUM('Príloha 2025'!I670)</f>
        <v>0</v>
      </c>
      <c r="J195" s="399">
        <f>SUM('Príloha 2025'!J670)</f>
        <v>0</v>
      </c>
      <c r="K195" s="399">
        <f>SUM('Príloha 2025'!K670)</f>
        <v>0</v>
      </c>
      <c r="L195" s="399">
        <f>SUM('Príloha 2025'!L670)</f>
        <v>0</v>
      </c>
      <c r="M195" s="396"/>
    </row>
    <row r="196" spans="1:13" s="405" customFormat="1" x14ac:dyDescent="0.2">
      <c r="A196" s="404"/>
      <c r="B196" s="100"/>
      <c r="C196" s="400">
        <v>642</v>
      </c>
      <c r="D196" s="400" t="s">
        <v>796</v>
      </c>
      <c r="E196" s="147"/>
      <c r="F196" s="399">
        <f>SUM('Príloha 2025'!F671)</f>
        <v>0</v>
      </c>
      <c r="G196" s="399">
        <f>SUM('Príloha 2025'!G671)</f>
        <v>0</v>
      </c>
      <c r="H196" s="399">
        <f>SUM('Príloha 2025'!H671)</f>
        <v>0</v>
      </c>
      <c r="I196" s="399">
        <f>SUM('Príloha 2025'!I671)</f>
        <v>0</v>
      </c>
      <c r="J196" s="399">
        <f>SUM('Príloha 2025'!J671)</f>
        <v>0</v>
      </c>
      <c r="K196" s="399">
        <f>SUM('Príloha 2025'!K671)</f>
        <v>0</v>
      </c>
      <c r="L196" s="399">
        <f>SUM('Príloha 2025'!L671)</f>
        <v>0</v>
      </c>
    </row>
    <row r="197" spans="1:13" x14ac:dyDescent="0.2">
      <c r="A197" s="10"/>
      <c r="B197" s="100"/>
      <c r="C197" s="100"/>
      <c r="D197" s="100" t="s">
        <v>870</v>
      </c>
      <c r="E197" s="370" t="s">
        <v>834</v>
      </c>
      <c r="F197" s="356">
        <f>SUM('Príloha 2025'!F672)</f>
        <v>99.600000000000009</v>
      </c>
      <c r="G197" s="356">
        <f>SUM('Príloha 2025'!G672)</f>
        <v>64.600000000000009</v>
      </c>
      <c r="H197" s="356">
        <f>SUM('Príloha 2025'!H672)</f>
        <v>108</v>
      </c>
      <c r="I197" s="356">
        <f>SUM('Príloha 2025'!I672)</f>
        <v>122.8</v>
      </c>
      <c r="J197" s="356">
        <f>SUM('Príloha 2025'!J672)</f>
        <v>132.9</v>
      </c>
      <c r="K197" s="356">
        <f>SUM('Príloha 2025'!K672)</f>
        <v>0</v>
      </c>
      <c r="L197" s="356">
        <f>SUM('Príloha 2025'!L672)</f>
        <v>0</v>
      </c>
      <c r="M197" s="419"/>
    </row>
    <row r="198" spans="1:13" x14ac:dyDescent="0.2">
      <c r="A198" s="10"/>
      <c r="B198" s="100"/>
      <c r="C198" s="400">
        <v>610</v>
      </c>
      <c r="D198" s="400" t="s">
        <v>280</v>
      </c>
      <c r="E198" s="147"/>
      <c r="F198" s="399">
        <f>SUM('Príloha 2025'!F673)</f>
        <v>72.2</v>
      </c>
      <c r="G198" s="399">
        <f>SUM('Príloha 2025'!G673)</f>
        <v>46.2</v>
      </c>
      <c r="H198" s="399">
        <f>SUM('Príloha 2025'!H673)</f>
        <v>79</v>
      </c>
      <c r="I198" s="399">
        <f>SUM('Príloha 2025'!I673)</f>
        <v>88.8</v>
      </c>
      <c r="J198" s="399">
        <f>SUM('Príloha 2025'!J673)</f>
        <v>88.9</v>
      </c>
      <c r="K198" s="399">
        <f>SUM('Príloha 2025'!K673)</f>
        <v>0</v>
      </c>
      <c r="L198" s="399">
        <f>SUM('Príloha 2025'!L673)</f>
        <v>0</v>
      </c>
      <c r="M198" s="418" t="s">
        <v>1254</v>
      </c>
    </row>
    <row r="199" spans="1:13" x14ac:dyDescent="0.2">
      <c r="A199" s="10"/>
      <c r="B199" s="100"/>
      <c r="C199" s="400">
        <v>620</v>
      </c>
      <c r="D199" s="400" t="s">
        <v>279</v>
      </c>
      <c r="E199" s="147"/>
      <c r="F199" s="399">
        <f>SUM('Príloha 2025'!F674)</f>
        <v>25.2</v>
      </c>
      <c r="G199" s="399">
        <f>SUM('Príloha 2025'!G674)</f>
        <v>16.100000000000001</v>
      </c>
      <c r="H199" s="399">
        <f>SUM('Príloha 2025'!H674)</f>
        <v>28</v>
      </c>
      <c r="I199" s="399">
        <f>SUM('Príloha 2025'!I674)</f>
        <v>32</v>
      </c>
      <c r="J199" s="399">
        <f>SUM('Príloha 2025'!J674)</f>
        <v>32</v>
      </c>
      <c r="K199" s="399">
        <f>SUM('Príloha 2025'!K674)</f>
        <v>0</v>
      </c>
      <c r="L199" s="399">
        <f>SUM('Príloha 2025'!L674)</f>
        <v>0</v>
      </c>
      <c r="M199" s="419"/>
    </row>
    <row r="200" spans="1:13" s="405" customFormat="1" x14ac:dyDescent="0.2">
      <c r="A200" s="404"/>
      <c r="B200" s="100"/>
      <c r="C200" s="400">
        <v>630</v>
      </c>
      <c r="D200" s="400" t="s">
        <v>162</v>
      </c>
      <c r="E200" s="147"/>
      <c r="F200" s="399">
        <f>SUM('Príloha 2025'!F675)</f>
        <v>2.2000000000000002</v>
      </c>
      <c r="G200" s="399">
        <f>SUM('Príloha 2025'!G675)</f>
        <v>2.2999999999999998</v>
      </c>
      <c r="H200" s="399">
        <f>SUM('Príloha 2025'!H675)</f>
        <v>1</v>
      </c>
      <c r="I200" s="399">
        <f>SUM('Príloha 2025'!I675)</f>
        <v>2</v>
      </c>
      <c r="J200" s="399">
        <f>SUM('Príloha 2025'!J675)</f>
        <v>12</v>
      </c>
      <c r="K200" s="399">
        <f>SUM('Príloha 2025'!K675)</f>
        <v>0</v>
      </c>
      <c r="L200" s="399">
        <f>SUM('Príloha 2025'!L675)</f>
        <v>0</v>
      </c>
      <c r="M200" s="418" t="s">
        <v>1254</v>
      </c>
    </row>
    <row r="201" spans="1:13" x14ac:dyDescent="0.2">
      <c r="A201" s="10"/>
      <c r="B201" s="426"/>
      <c r="C201" s="100"/>
      <c r="D201" s="100" t="s">
        <v>845</v>
      </c>
      <c r="E201" s="370" t="s">
        <v>834</v>
      </c>
      <c r="F201" s="356">
        <f>SUM('Príloha 2025'!F676)</f>
        <v>64.599999999999994</v>
      </c>
      <c r="G201" s="356">
        <f>SUM('Príloha 2025'!G676)</f>
        <v>55.2</v>
      </c>
      <c r="H201" s="356">
        <f>SUM('Príloha 2025'!H676)</f>
        <v>64</v>
      </c>
      <c r="I201" s="356">
        <f>SUM('Príloha 2025'!I676)</f>
        <v>71.599999999999994</v>
      </c>
      <c r="J201" s="356">
        <f>SUM('Príloha 2025'!J676)</f>
        <v>68</v>
      </c>
      <c r="K201" s="356">
        <f>SUM('Príloha 2025'!K676)</f>
        <v>0</v>
      </c>
      <c r="L201" s="356">
        <f>SUM('Príloha 2025'!L676)</f>
        <v>0</v>
      </c>
      <c r="M201" s="396"/>
    </row>
    <row r="202" spans="1:13" x14ac:dyDescent="0.2">
      <c r="A202" s="10"/>
      <c r="B202" s="100"/>
      <c r="C202" s="400">
        <v>610</v>
      </c>
      <c r="D202" s="400" t="s">
        <v>280</v>
      </c>
      <c r="E202" s="147"/>
      <c r="F202" s="399">
        <f>SUM('Príloha 2025'!F677)</f>
        <v>41.5</v>
      </c>
      <c r="G202" s="399">
        <f>SUM('Príloha 2025'!G677)</f>
        <v>31.3</v>
      </c>
      <c r="H202" s="399">
        <f>SUM('Príloha 2025'!H677)</f>
        <v>40</v>
      </c>
      <c r="I202" s="399">
        <f>SUM('Príloha 2025'!I677)</f>
        <v>45.3</v>
      </c>
      <c r="J202" s="399">
        <f>SUM('Príloha 2025'!J677)</f>
        <v>41.2</v>
      </c>
      <c r="K202" s="399">
        <f>SUM('Príloha 2025'!K677)</f>
        <v>0</v>
      </c>
      <c r="L202" s="399">
        <f>SUM('Príloha 2025'!L677)</f>
        <v>0</v>
      </c>
      <c r="M202" s="418" t="s">
        <v>1254</v>
      </c>
    </row>
    <row r="203" spans="1:13" x14ac:dyDescent="0.2">
      <c r="A203" s="10"/>
      <c r="B203" s="100"/>
      <c r="C203" s="400">
        <v>620</v>
      </c>
      <c r="D203" s="400" t="s">
        <v>279</v>
      </c>
      <c r="E203" s="147"/>
      <c r="F203" s="399">
        <f>SUM('Príloha 2025'!F678)</f>
        <v>13</v>
      </c>
      <c r="G203" s="399">
        <f>SUM('Príloha 2025'!G678)</f>
        <v>9.6999999999999993</v>
      </c>
      <c r="H203" s="399">
        <f>SUM('Príloha 2025'!H678)</f>
        <v>14</v>
      </c>
      <c r="I203" s="399">
        <f>SUM('Príloha 2025'!I678)</f>
        <v>16.3</v>
      </c>
      <c r="J203" s="399">
        <f>SUM('Príloha 2025'!J678)</f>
        <v>12.8</v>
      </c>
      <c r="K203" s="399">
        <f>SUM('Príloha 2025'!K678)</f>
        <v>0</v>
      </c>
      <c r="L203" s="399">
        <f>SUM('Príloha 2025'!L678)</f>
        <v>0</v>
      </c>
      <c r="M203" s="418" t="s">
        <v>1254</v>
      </c>
    </row>
    <row r="204" spans="1:13" s="405" customFormat="1" x14ac:dyDescent="0.2">
      <c r="A204" s="404"/>
      <c r="B204" s="100"/>
      <c r="C204" s="400">
        <v>630</v>
      </c>
      <c r="D204" s="400" t="s">
        <v>162</v>
      </c>
      <c r="E204" s="147"/>
      <c r="F204" s="399">
        <f>SUM('Príloha 2025'!F679)</f>
        <v>10.1</v>
      </c>
      <c r="G204" s="399">
        <f>SUM('Príloha 2025'!G679)</f>
        <v>14.2</v>
      </c>
      <c r="H204" s="399">
        <f>SUM('Príloha 2025'!H679)</f>
        <v>10</v>
      </c>
      <c r="I204" s="399">
        <f>SUM('Príloha 2025'!I679)</f>
        <v>10</v>
      </c>
      <c r="J204" s="399">
        <f>SUM('Príloha 2025'!J679)</f>
        <v>14</v>
      </c>
      <c r="K204" s="399">
        <f>SUM('Príloha 2025'!K679)</f>
        <v>0</v>
      </c>
      <c r="L204" s="399">
        <f>SUM('Príloha 2025'!L679)</f>
        <v>0</v>
      </c>
      <c r="M204" s="418" t="s">
        <v>1254</v>
      </c>
    </row>
    <row r="205" spans="1:13" x14ac:dyDescent="0.2">
      <c r="A205" s="10"/>
      <c r="B205" s="100"/>
      <c r="C205" s="100"/>
      <c r="D205" s="100" t="s">
        <v>897</v>
      </c>
      <c r="E205" s="370" t="s">
        <v>834</v>
      </c>
      <c r="F205" s="356">
        <f>SUM('Príloha 2025'!F680)</f>
        <v>131</v>
      </c>
      <c r="G205" s="356">
        <f>SUM('Príloha 2025'!G680)</f>
        <v>59.300000000000004</v>
      </c>
      <c r="H205" s="356">
        <f>SUM('Príloha 2025'!H680)</f>
        <v>191</v>
      </c>
      <c r="I205" s="356">
        <f>SUM('Príloha 2025'!I680)</f>
        <v>222.8</v>
      </c>
      <c r="J205" s="356">
        <f>SUM('Príloha 2025'!J680)</f>
        <v>229.2</v>
      </c>
      <c r="K205" s="356">
        <f>SUM('Príloha 2025'!K680)</f>
        <v>0</v>
      </c>
      <c r="L205" s="356">
        <f>SUM('Príloha 2025'!L680)</f>
        <v>0</v>
      </c>
      <c r="M205" s="419"/>
    </row>
    <row r="206" spans="1:13" x14ac:dyDescent="0.2">
      <c r="A206" s="10"/>
      <c r="B206" s="100"/>
      <c r="C206" s="400">
        <v>610</v>
      </c>
      <c r="D206" s="400" t="s">
        <v>280</v>
      </c>
      <c r="E206" s="147"/>
      <c r="F206" s="399">
        <f>SUM('Príloha 2025'!F681)</f>
        <v>88.5</v>
      </c>
      <c r="G206" s="399">
        <f>SUM('Príloha 2025'!G681)</f>
        <v>40.700000000000003</v>
      </c>
      <c r="H206" s="399">
        <f>SUM('Príloha 2025'!H681)</f>
        <v>110</v>
      </c>
      <c r="I206" s="399">
        <f>SUM('Príloha 2025'!I681)</f>
        <v>131.5</v>
      </c>
      <c r="J206" s="399">
        <f>SUM('Príloha 2025'!J681)</f>
        <v>136.5</v>
      </c>
      <c r="K206" s="399">
        <f>SUM('Príloha 2025'!K681)</f>
        <v>0</v>
      </c>
      <c r="L206" s="399">
        <f>SUM('Príloha 2025'!L681)</f>
        <v>0</v>
      </c>
      <c r="M206" s="418" t="s">
        <v>1254</v>
      </c>
    </row>
    <row r="207" spans="1:13" x14ac:dyDescent="0.2">
      <c r="A207" s="10"/>
      <c r="B207" s="100"/>
      <c r="C207" s="400">
        <v>620</v>
      </c>
      <c r="D207" s="400" t="s">
        <v>279</v>
      </c>
      <c r="E207" s="147"/>
      <c r="F207" s="399">
        <f>SUM('Príloha 2025'!F682)</f>
        <v>31</v>
      </c>
      <c r="G207" s="399">
        <f>SUM('Príloha 2025'!G682)</f>
        <v>13.9</v>
      </c>
      <c r="H207" s="399">
        <f>SUM('Príloha 2025'!H682)</f>
        <v>37</v>
      </c>
      <c r="I207" s="399">
        <f>SUM('Príloha 2025'!I682)</f>
        <v>47.3</v>
      </c>
      <c r="J207" s="399">
        <f>SUM('Príloha 2025'!J682)</f>
        <v>48.7</v>
      </c>
      <c r="K207" s="399">
        <f>SUM('Príloha 2025'!K682)</f>
        <v>0</v>
      </c>
      <c r="L207" s="399">
        <f>SUM('Príloha 2025'!L682)</f>
        <v>0</v>
      </c>
      <c r="M207" s="418" t="s">
        <v>1254</v>
      </c>
    </row>
    <row r="208" spans="1:13" s="396" customFormat="1" x14ac:dyDescent="0.2">
      <c r="A208" s="397"/>
      <c r="B208" s="100"/>
      <c r="C208" s="400">
        <v>630</v>
      </c>
      <c r="D208" s="400" t="s">
        <v>162</v>
      </c>
      <c r="E208" s="147"/>
      <c r="F208" s="399">
        <f>SUM('Príloha 2025'!F683)</f>
        <v>11.5</v>
      </c>
      <c r="G208" s="399">
        <f>SUM('Príloha 2025'!G683)</f>
        <v>0.7</v>
      </c>
      <c r="H208" s="399">
        <f>SUM('Príloha 2025'!H683)</f>
        <v>40</v>
      </c>
      <c r="I208" s="399">
        <f>SUM('Príloha 2025'!I683)</f>
        <v>40</v>
      </c>
      <c r="J208" s="399">
        <f>SUM('Príloha 2025'!J683)</f>
        <v>30</v>
      </c>
      <c r="K208" s="399">
        <f>SUM('Príloha 2025'!K683)</f>
        <v>0</v>
      </c>
      <c r="L208" s="399">
        <f>SUM('Príloha 2025'!L683)</f>
        <v>0</v>
      </c>
      <c r="M208" s="418" t="s">
        <v>1254</v>
      </c>
    </row>
    <row r="209" spans="1:13" s="396" customFormat="1" x14ac:dyDescent="0.2">
      <c r="A209" s="397"/>
      <c r="B209" s="100"/>
      <c r="C209" s="400">
        <v>640</v>
      </c>
      <c r="D209" s="400" t="s">
        <v>1205</v>
      </c>
      <c r="E209" s="147"/>
      <c r="F209" s="399">
        <f>SUM('Príloha 2025'!F684)</f>
        <v>0</v>
      </c>
      <c r="G209" s="399">
        <f>SUM('Príloha 2025'!G684)</f>
        <v>4</v>
      </c>
      <c r="H209" s="399">
        <f>SUM('Príloha 2025'!H684)</f>
        <v>4</v>
      </c>
      <c r="I209" s="399">
        <f>SUM('Príloha 2025'!I684)</f>
        <v>4</v>
      </c>
      <c r="J209" s="399">
        <f>SUM('Príloha 2025'!J684)</f>
        <v>14</v>
      </c>
      <c r="K209" s="399">
        <f>SUM('Príloha 2025'!K684)</f>
        <v>0</v>
      </c>
      <c r="L209" s="399">
        <f>SUM('Príloha 2025'!L684)</f>
        <v>0</v>
      </c>
      <c r="M209" s="418" t="s">
        <v>1254</v>
      </c>
    </row>
    <row r="210" spans="1:13" s="405" customFormat="1" x14ac:dyDescent="0.2">
      <c r="A210" s="404"/>
      <c r="B210" s="100"/>
      <c r="C210" s="100"/>
      <c r="D210" s="100" t="s">
        <v>1284</v>
      </c>
      <c r="E210" s="147"/>
      <c r="F210" s="147">
        <f>SUM('Príloha 2025'!F685)</f>
        <v>0</v>
      </c>
      <c r="G210" s="147">
        <f>SUM('Príloha 2025'!G685)</f>
        <v>0</v>
      </c>
      <c r="H210" s="147">
        <f>SUM('Príloha 2025'!H685)</f>
        <v>0</v>
      </c>
      <c r="I210" s="147">
        <f>SUM('Príloha 2025'!I685)</f>
        <v>0</v>
      </c>
      <c r="J210" s="147">
        <f>SUM('Príloha 2025'!J685)</f>
        <v>19.5</v>
      </c>
      <c r="K210" s="147">
        <f>SUM('Príloha 2025'!K685)</f>
        <v>0</v>
      </c>
      <c r="L210" s="147">
        <f>SUM('Príloha 2025'!L685)</f>
        <v>0</v>
      </c>
    </row>
    <row r="211" spans="1:13" s="396" customFormat="1" x14ac:dyDescent="0.2">
      <c r="A211" s="397"/>
      <c r="B211" s="100"/>
      <c r="C211" s="400"/>
      <c r="D211" s="400" t="s">
        <v>279</v>
      </c>
      <c r="E211" s="147"/>
      <c r="F211" s="399">
        <f>SUM('Príloha 2025'!F686)</f>
        <v>0</v>
      </c>
      <c r="G211" s="399">
        <f>SUM('Príloha 2025'!G686)</f>
        <v>0</v>
      </c>
      <c r="H211" s="399">
        <f>SUM('Príloha 2025'!H686)</f>
        <v>0</v>
      </c>
      <c r="I211" s="399">
        <f>SUM('Príloha 2025'!I686)</f>
        <v>0</v>
      </c>
      <c r="J211" s="399">
        <f>SUM('Príloha 2025'!J686)</f>
        <v>19.5</v>
      </c>
      <c r="K211" s="399">
        <f>SUM('Príloha 2025'!K686)</f>
        <v>0</v>
      </c>
      <c r="L211" s="399">
        <f>SUM('Príloha 2025'!L686)</f>
        <v>0</v>
      </c>
      <c r="M211" s="418" t="s">
        <v>1254</v>
      </c>
    </row>
    <row r="212" spans="1:13" s="396" customFormat="1" x14ac:dyDescent="0.2">
      <c r="A212" s="397"/>
      <c r="B212" s="398"/>
      <c r="C212" s="37"/>
      <c r="D212" s="100" t="s">
        <v>855</v>
      </c>
      <c r="E212" s="427" t="s">
        <v>856</v>
      </c>
      <c r="F212" s="356">
        <f>SUM('Príloha 2025'!F687)</f>
        <v>25.400000000000002</v>
      </c>
      <c r="G212" s="356">
        <f>SUM('Príloha 2025'!G687)</f>
        <v>25.8</v>
      </c>
      <c r="H212" s="356">
        <f>SUM('Príloha 2025'!H687)</f>
        <v>38.400000000000006</v>
      </c>
      <c r="I212" s="356">
        <f>SUM('Príloha 2025'!I687)</f>
        <v>39</v>
      </c>
      <c r="J212" s="356">
        <f>SUM('Príloha 2025'!J687)</f>
        <v>37.700000000000003</v>
      </c>
      <c r="K212" s="356">
        <f>SUM('Príloha 2025'!K687)</f>
        <v>39.700000000000003</v>
      </c>
      <c r="L212" s="356">
        <f>SUM('Príloha 2025'!L687)</f>
        <v>42.2</v>
      </c>
    </row>
    <row r="213" spans="1:13" s="396" customFormat="1" x14ac:dyDescent="0.2">
      <c r="A213" s="397"/>
      <c r="B213" s="398"/>
      <c r="C213" s="400">
        <v>610</v>
      </c>
      <c r="D213" s="400" t="s">
        <v>712</v>
      </c>
      <c r="E213" s="399"/>
      <c r="F213" s="399">
        <f>SUM('Príloha 2025'!F688)</f>
        <v>17.100000000000001</v>
      </c>
      <c r="G213" s="399">
        <f>SUM('Príloha 2025'!G688)</f>
        <v>17.100000000000001</v>
      </c>
      <c r="H213" s="399">
        <f>SUM('Príloha 2025'!H688)</f>
        <v>22</v>
      </c>
      <c r="I213" s="399">
        <f>SUM('Príloha 2025'!I688)</f>
        <v>22</v>
      </c>
      <c r="J213" s="399">
        <f>SUM('Príloha 2025'!J688)</f>
        <v>20.7</v>
      </c>
      <c r="K213" s="399">
        <f>SUM('Príloha 2025'!K688)</f>
        <v>23</v>
      </c>
      <c r="L213" s="399">
        <f>SUM('Príloha 2025'!L688)</f>
        <v>25</v>
      </c>
      <c r="M213" s="418" t="s">
        <v>1254</v>
      </c>
    </row>
    <row r="214" spans="1:13" s="396" customFormat="1" x14ac:dyDescent="0.2">
      <c r="A214" s="397"/>
      <c r="B214" s="398"/>
      <c r="C214" s="400">
        <v>620</v>
      </c>
      <c r="D214" s="400" t="s">
        <v>279</v>
      </c>
      <c r="E214" s="399"/>
      <c r="F214" s="399">
        <f>SUM('Príloha 2025'!F689)</f>
        <v>6.3</v>
      </c>
      <c r="G214" s="399">
        <f>SUM('Príloha 2025'!G689)</f>
        <v>6.4</v>
      </c>
      <c r="H214" s="399">
        <f>SUM('Príloha 2025'!H689)</f>
        <v>7.7</v>
      </c>
      <c r="I214" s="399">
        <f>SUM('Príloha 2025'!I689)</f>
        <v>8</v>
      </c>
      <c r="J214" s="399">
        <f>SUM('Príloha 2025'!J689)</f>
        <v>8</v>
      </c>
      <c r="K214" s="399">
        <f>SUM('Príloha 2025'!K689)</f>
        <v>8</v>
      </c>
      <c r="L214" s="399">
        <f>SUM('Príloha 2025'!L689)</f>
        <v>8.5</v>
      </c>
      <c r="M214" s="418"/>
    </row>
    <row r="215" spans="1:13" x14ac:dyDescent="0.2">
      <c r="A215" s="10"/>
      <c r="B215" s="398"/>
      <c r="C215" s="400">
        <v>630</v>
      </c>
      <c r="D215" s="400" t="s">
        <v>162</v>
      </c>
      <c r="E215" s="399"/>
      <c r="F215" s="399">
        <f>SUM('Príloha 2025'!F690)</f>
        <v>2</v>
      </c>
      <c r="G215" s="399">
        <f>SUM('Príloha 2025'!G690)</f>
        <v>1.1000000000000001</v>
      </c>
      <c r="H215" s="399">
        <f>SUM('Príloha 2025'!H690)</f>
        <v>8</v>
      </c>
      <c r="I215" s="399">
        <f>SUM('Príloha 2025'!I690)</f>
        <v>8</v>
      </c>
      <c r="J215" s="399">
        <f>SUM('Príloha 2025'!J690)</f>
        <v>8</v>
      </c>
      <c r="K215" s="399">
        <f>SUM('Príloha 2025'!K690)</f>
        <v>8</v>
      </c>
      <c r="L215" s="399">
        <f>SUM('Príloha 2025'!L690)</f>
        <v>8</v>
      </c>
      <c r="M215" s="418"/>
    </row>
    <row r="216" spans="1:13" x14ac:dyDescent="0.2">
      <c r="A216" s="10"/>
      <c r="B216" s="398"/>
      <c r="C216" s="400">
        <v>640</v>
      </c>
      <c r="D216" s="400" t="s">
        <v>1205</v>
      </c>
      <c r="E216" s="399"/>
      <c r="F216" s="399">
        <f>SUM('Príloha 2025'!F691)</f>
        <v>0</v>
      </c>
      <c r="G216" s="399">
        <f>SUM('Príloha 2025'!G691)</f>
        <v>1.2</v>
      </c>
      <c r="H216" s="399">
        <f>SUM('Príloha 2025'!H691)</f>
        <v>0.7</v>
      </c>
      <c r="I216" s="399">
        <f>SUM('Príloha 2025'!I691)</f>
        <v>1</v>
      </c>
      <c r="J216" s="399">
        <f>SUM('Príloha 2025'!J691)</f>
        <v>1</v>
      </c>
      <c r="K216" s="399">
        <f>SUM('Príloha 2025'!K691)</f>
        <v>0.7</v>
      </c>
      <c r="L216" s="399">
        <f>SUM('Príloha 2025'!L691)</f>
        <v>0.7</v>
      </c>
      <c r="M216" s="418"/>
    </row>
    <row r="217" spans="1:13" s="1" customFormat="1" ht="12.75" x14ac:dyDescent="0.2">
      <c r="A217" s="8"/>
      <c r="B217" s="34"/>
      <c r="C217" s="34"/>
      <c r="D217" s="34" t="s">
        <v>210</v>
      </c>
      <c r="E217" s="35" t="str">
        <f>'Príloha 2025'!E693</f>
        <v>10.1.2</v>
      </c>
      <c r="F217" s="358">
        <f>SUM('Príloha 2025'!F692)</f>
        <v>70.400000000000006</v>
      </c>
      <c r="G217" s="358">
        <f>SUM('Príloha 2025'!G692)</f>
        <v>68.2</v>
      </c>
      <c r="H217" s="358">
        <f>SUM('Príloha 2025'!H692)</f>
        <v>80.5</v>
      </c>
      <c r="I217" s="358">
        <f>SUM('Príloha 2025'!I692)</f>
        <v>67.900000000000006</v>
      </c>
      <c r="J217" s="358">
        <f>SUM('Príloha 2025'!J692)</f>
        <v>66.400000000000006</v>
      </c>
      <c r="K217" s="358">
        <f>SUM('Príloha 2025'!K692)</f>
        <v>22</v>
      </c>
      <c r="L217" s="358">
        <f>SUM('Príloha 2025'!L692)</f>
        <v>22</v>
      </c>
      <c r="M217" s="349"/>
    </row>
    <row r="218" spans="1:13" x14ac:dyDescent="0.2">
      <c r="A218" s="10"/>
      <c r="B218" s="36">
        <v>610</v>
      </c>
      <c r="C218" s="37"/>
      <c r="D218" s="37" t="s">
        <v>280</v>
      </c>
      <c r="E218" s="50"/>
      <c r="F218" s="399">
        <f>SUM('Príloha 2025'!F694)</f>
        <v>50.4</v>
      </c>
      <c r="G218" s="399">
        <f>SUM('Príloha 2025'!G694)</f>
        <v>47.6</v>
      </c>
      <c r="H218" s="399">
        <f>SUM('Príloha 2025'!H694)</f>
        <v>57.5</v>
      </c>
      <c r="I218" s="399">
        <f>SUM('Príloha 2025'!I694)</f>
        <v>47.7</v>
      </c>
      <c r="J218" s="399">
        <f>SUM('Príloha 2025'!J694)</f>
        <v>46.5</v>
      </c>
      <c r="K218" s="399">
        <f>SUM('Príloha 2025'!K694)</f>
        <v>15</v>
      </c>
      <c r="L218" s="399">
        <f>SUM('Príloha 2025'!L694)</f>
        <v>15</v>
      </c>
      <c r="M218" s="418" t="s">
        <v>1254</v>
      </c>
    </row>
    <row r="219" spans="1:13" x14ac:dyDescent="0.2">
      <c r="A219" s="10"/>
      <c r="B219" s="36">
        <v>620</v>
      </c>
      <c r="C219" s="37"/>
      <c r="D219" s="37" t="s">
        <v>116</v>
      </c>
      <c r="E219" s="50"/>
      <c r="F219" s="399">
        <f>SUM('Príloha 2025'!F695)</f>
        <v>16.5</v>
      </c>
      <c r="G219" s="399">
        <f>SUM('Príloha 2025'!G695)</f>
        <v>16.2</v>
      </c>
      <c r="H219" s="399">
        <f>SUM('Príloha 2025'!H695)</f>
        <v>20</v>
      </c>
      <c r="I219" s="399">
        <f>SUM('Príloha 2025'!I695)</f>
        <v>17.2</v>
      </c>
      <c r="J219" s="399">
        <f>SUM('Príloha 2025'!J695)</f>
        <v>15.9</v>
      </c>
      <c r="K219" s="399">
        <f>SUM('Príloha 2025'!K695)</f>
        <v>5</v>
      </c>
      <c r="L219" s="399">
        <f>SUM('Príloha 2025'!L695)</f>
        <v>5</v>
      </c>
      <c r="M219" s="418" t="s">
        <v>1254</v>
      </c>
    </row>
    <row r="220" spans="1:13" x14ac:dyDescent="0.2">
      <c r="A220" s="10"/>
      <c r="B220" s="36">
        <v>630</v>
      </c>
      <c r="C220" s="37"/>
      <c r="D220" s="37" t="s">
        <v>162</v>
      </c>
      <c r="E220" s="50"/>
      <c r="F220" s="399">
        <f>SUM('Príloha 2025'!F696)</f>
        <v>3.4</v>
      </c>
      <c r="G220" s="399">
        <f>SUM('Príloha 2025'!G696)</f>
        <v>1</v>
      </c>
      <c r="H220" s="399">
        <f>SUM('Príloha 2025'!H696)</f>
        <v>1</v>
      </c>
      <c r="I220" s="399">
        <f>SUM('Príloha 2025'!I696)</f>
        <v>1</v>
      </c>
      <c r="J220" s="399">
        <f>SUM('Príloha 2025'!J696)</f>
        <v>1</v>
      </c>
      <c r="K220" s="399">
        <f>SUM('Príloha 2025'!K696)</f>
        <v>1</v>
      </c>
      <c r="L220" s="399">
        <f>SUM('Príloha 2025'!L696)</f>
        <v>1</v>
      </c>
      <c r="M220" s="418"/>
    </row>
    <row r="221" spans="1:13" x14ac:dyDescent="0.2">
      <c r="A221" s="10"/>
      <c r="B221" s="36">
        <v>642</v>
      </c>
      <c r="C221" s="37"/>
      <c r="D221" s="37" t="s">
        <v>334</v>
      </c>
      <c r="E221" s="50"/>
      <c r="F221" s="399">
        <f>SUM('Príloha 2025'!F697)</f>
        <v>0.1</v>
      </c>
      <c r="G221" s="399">
        <f>SUM('Príloha 2025'!G697)</f>
        <v>3.4</v>
      </c>
      <c r="H221" s="399">
        <f>SUM('Príloha 2025'!H697)</f>
        <v>2</v>
      </c>
      <c r="I221" s="399">
        <f>SUM('Príloha 2025'!I697)</f>
        <v>2</v>
      </c>
      <c r="J221" s="399">
        <f>SUM('Príloha 2025'!J697)</f>
        <v>3</v>
      </c>
      <c r="K221" s="399">
        <f>SUM('Príloha 2025'!K697)</f>
        <v>1</v>
      </c>
      <c r="L221" s="399">
        <f>SUM('Príloha 2025'!L697)</f>
        <v>1</v>
      </c>
      <c r="M221" s="418" t="s">
        <v>1254</v>
      </c>
    </row>
    <row r="222" spans="1:13" x14ac:dyDescent="0.2">
      <c r="A222" s="10"/>
      <c r="B222" s="34"/>
      <c r="C222" s="34"/>
      <c r="D222" s="34" t="s">
        <v>212</v>
      </c>
      <c r="E222" s="35" t="str">
        <f>'Príloha 2025'!E698</f>
        <v>10.7.0</v>
      </c>
      <c r="F222" s="358">
        <f>SUM('Príloha 2025'!F698)</f>
        <v>119</v>
      </c>
      <c r="G222" s="358">
        <f>SUM('Príloha 2025'!G698)</f>
        <v>182</v>
      </c>
      <c r="H222" s="358">
        <f>SUM('Príloha 2025'!H698)</f>
        <v>116.3</v>
      </c>
      <c r="I222" s="358">
        <f>SUM('Príloha 2025'!I698)</f>
        <v>114.1</v>
      </c>
      <c r="J222" s="358">
        <f>SUM('Príloha 2025'!J698)</f>
        <v>124.1</v>
      </c>
      <c r="K222" s="358">
        <f>SUM('Príloha 2025'!K698)</f>
        <v>114.1</v>
      </c>
      <c r="L222" s="358">
        <f>SUM('Príloha 2025'!L698)</f>
        <v>114.1</v>
      </c>
    </row>
    <row r="223" spans="1:13" x14ac:dyDescent="0.2">
      <c r="A223" s="10"/>
      <c r="B223" s="36"/>
      <c r="C223" s="36"/>
      <c r="D223" s="100" t="s">
        <v>145</v>
      </c>
      <c r="E223" s="147"/>
      <c r="F223" s="356">
        <f>SUM('Príloha 2025'!F699)</f>
        <v>0</v>
      </c>
      <c r="G223" s="356">
        <f>SUM('Príloha 2025'!G699)</f>
        <v>53</v>
      </c>
      <c r="H223" s="356">
        <f>SUM('Príloha 2025'!H699)</f>
        <v>0</v>
      </c>
      <c r="I223" s="356">
        <f>SUM('Príloha 2025'!I699)</f>
        <v>0</v>
      </c>
      <c r="J223" s="356">
        <f>SUM('Príloha 2025'!J699)</f>
        <v>0</v>
      </c>
      <c r="K223" s="356">
        <f>SUM('Príloha 2025'!K699)</f>
        <v>0</v>
      </c>
      <c r="L223" s="356">
        <f>SUM('Príloha 2025'!L699)</f>
        <v>0</v>
      </c>
      <c r="M223" s="419"/>
    </row>
    <row r="224" spans="1:13" x14ac:dyDescent="0.2">
      <c r="A224" s="10"/>
      <c r="B224" s="36">
        <v>610</v>
      </c>
      <c r="C224" s="37"/>
      <c r="D224" s="37" t="s">
        <v>280</v>
      </c>
      <c r="E224" s="50"/>
      <c r="F224" s="399">
        <f>SUM('Príloha 2025'!F700)</f>
        <v>0</v>
      </c>
      <c r="G224" s="399">
        <f>SUM('Príloha 2025'!G700)</f>
        <v>0</v>
      </c>
      <c r="H224" s="399">
        <f>SUM('Príloha 2025'!H700)</f>
        <v>0</v>
      </c>
      <c r="I224" s="399">
        <f>SUM('Príloha 2025'!I700)</f>
        <v>0</v>
      </c>
      <c r="J224" s="399">
        <f>SUM('Príloha 2025'!J700)</f>
        <v>0</v>
      </c>
      <c r="K224" s="399">
        <f>SUM('Príloha 2025'!K700)</f>
        <v>0</v>
      </c>
      <c r="L224" s="399">
        <f>SUM('Príloha 2025'!L700)</f>
        <v>0</v>
      </c>
      <c r="M224" s="419"/>
    </row>
    <row r="225" spans="1:13" x14ac:dyDescent="0.2">
      <c r="A225" s="10"/>
      <c r="B225" s="36">
        <v>620</v>
      </c>
      <c r="C225" s="37"/>
      <c r="D225" s="37" t="s">
        <v>279</v>
      </c>
      <c r="E225" s="50"/>
      <c r="F225" s="399">
        <f>SUM('Príloha 2025'!F701)</f>
        <v>0</v>
      </c>
      <c r="G225" s="399">
        <f>SUM('Príloha 2025'!G701)</f>
        <v>0</v>
      </c>
      <c r="H225" s="399">
        <f>SUM('Príloha 2025'!H701)</f>
        <v>0</v>
      </c>
      <c r="I225" s="399">
        <f>SUM('Príloha 2025'!I701)</f>
        <v>0</v>
      </c>
      <c r="J225" s="399">
        <f>SUM('Príloha 2025'!J701)</f>
        <v>0</v>
      </c>
      <c r="K225" s="399">
        <f>SUM('Príloha 2025'!K701)</f>
        <v>0</v>
      </c>
      <c r="L225" s="399">
        <f>SUM('Príloha 2025'!L701)</f>
        <v>0</v>
      </c>
      <c r="M225" s="419"/>
    </row>
    <row r="226" spans="1:13" x14ac:dyDescent="0.2">
      <c r="A226" s="10"/>
      <c r="B226" s="36">
        <v>630</v>
      </c>
      <c r="C226" s="37"/>
      <c r="D226" s="37" t="s">
        <v>162</v>
      </c>
      <c r="E226" s="50"/>
      <c r="F226" s="399">
        <f>SUM('Príloha 2025'!F702)</f>
        <v>0</v>
      </c>
      <c r="G226" s="399">
        <f>SUM('Príloha 2025'!G702)</f>
        <v>0</v>
      </c>
      <c r="H226" s="399">
        <f>SUM('Príloha 2025'!H702)</f>
        <v>0</v>
      </c>
      <c r="I226" s="399">
        <f>SUM('Príloha 2025'!I702)</f>
        <v>0</v>
      </c>
      <c r="J226" s="399">
        <f>SUM('Príloha 2025'!J702)</f>
        <v>0</v>
      </c>
      <c r="K226" s="399">
        <f>SUM('Príloha 2025'!K702)</f>
        <v>0</v>
      </c>
      <c r="L226" s="399">
        <f>SUM('Príloha 2025'!L702)</f>
        <v>0</v>
      </c>
      <c r="M226" s="419"/>
    </row>
    <row r="227" spans="1:13" x14ac:dyDescent="0.2">
      <c r="A227" s="10"/>
      <c r="B227" s="398">
        <v>640</v>
      </c>
      <c r="C227" s="37"/>
      <c r="D227" s="37" t="s">
        <v>1168</v>
      </c>
      <c r="E227" s="399"/>
      <c r="F227" s="399">
        <f>SUM('Príloha 2025'!F703)</f>
        <v>28.8</v>
      </c>
      <c r="G227" s="399">
        <f>SUM('Príloha 2025'!G703)</f>
        <v>53</v>
      </c>
      <c r="H227" s="399">
        <f>SUM('Príloha 2025'!H703)</f>
        <v>0</v>
      </c>
      <c r="I227" s="399">
        <f>SUM('Príloha 2025'!I703)</f>
        <v>0</v>
      </c>
      <c r="J227" s="399">
        <f>SUM('Príloha 2025'!J703)</f>
        <v>10</v>
      </c>
      <c r="K227" s="399">
        <f>SUM('Príloha 2025'!K703)</f>
        <v>0</v>
      </c>
      <c r="L227" s="399">
        <f>SUM('Príloha 2025'!L703)</f>
        <v>0</v>
      </c>
      <c r="M227" s="418" t="s">
        <v>1254</v>
      </c>
    </row>
    <row r="228" spans="1:13" x14ac:dyDescent="0.2">
      <c r="A228" s="10"/>
      <c r="B228" s="398"/>
      <c r="C228" s="37">
        <v>642013</v>
      </c>
      <c r="D228" s="37" t="s">
        <v>952</v>
      </c>
      <c r="E228" s="399"/>
      <c r="F228" s="399">
        <f>SUM('Príloha 2025'!F704)</f>
        <v>0</v>
      </c>
      <c r="G228" s="399">
        <f>SUM('Príloha 2025'!G704)</f>
        <v>0</v>
      </c>
      <c r="H228" s="399">
        <f>SUM('Príloha 2025'!H704)</f>
        <v>0</v>
      </c>
      <c r="I228" s="399">
        <f>SUM('Príloha 2025'!I704)</f>
        <v>0</v>
      </c>
      <c r="J228" s="399">
        <f>SUM('Príloha 2025'!J704)</f>
        <v>0</v>
      </c>
      <c r="K228" s="399">
        <f>SUM('Príloha 2025'!K704)</f>
        <v>0</v>
      </c>
      <c r="L228" s="399">
        <f>SUM('Príloha 2025'!L704)</f>
        <v>0</v>
      </c>
    </row>
    <row r="229" spans="1:13" x14ac:dyDescent="0.2">
      <c r="A229" s="10"/>
      <c r="B229" s="36"/>
      <c r="C229" s="199">
        <v>642002</v>
      </c>
      <c r="D229" s="37" t="s">
        <v>810</v>
      </c>
      <c r="E229" s="50"/>
      <c r="F229" s="399">
        <f>SUM('Príloha 2025'!F705)</f>
        <v>0</v>
      </c>
      <c r="G229" s="399">
        <f>SUM('Príloha 2025'!G705)</f>
        <v>5.5</v>
      </c>
      <c r="H229" s="399">
        <f>SUM('Príloha 2025'!H705)</f>
        <v>22</v>
      </c>
      <c r="I229" s="399">
        <f>SUM('Príloha 2025'!I705)</f>
        <v>19.8</v>
      </c>
      <c r="J229" s="399">
        <f>SUM('Príloha 2025'!J705)</f>
        <v>19.8</v>
      </c>
      <c r="K229" s="399">
        <f>SUM('Príloha 2025'!K705)</f>
        <v>19.8</v>
      </c>
      <c r="L229" s="399">
        <f>SUM('Príloha 2025'!L705)</f>
        <v>19.8</v>
      </c>
    </row>
    <row r="230" spans="1:13" x14ac:dyDescent="0.2">
      <c r="A230" s="10"/>
      <c r="B230" s="36"/>
      <c r="C230" s="199">
        <v>642014</v>
      </c>
      <c r="D230" s="37" t="s">
        <v>830</v>
      </c>
      <c r="E230" s="50"/>
      <c r="F230" s="399">
        <f>SUM('Príloha 2025'!F706)</f>
        <v>1.6</v>
      </c>
      <c r="G230" s="399">
        <f>SUM('Príloha 2025'!G706)</f>
        <v>1</v>
      </c>
      <c r="H230" s="399">
        <f>SUM('Príloha 2025'!H706)</f>
        <v>2.8</v>
      </c>
      <c r="I230" s="399">
        <f>SUM('Príloha 2025'!I706)</f>
        <v>2.8</v>
      </c>
      <c r="J230" s="399">
        <f>SUM('Príloha 2025'!J706)</f>
        <v>2.8</v>
      </c>
      <c r="K230" s="399">
        <f>SUM('Príloha 2025'!K706)</f>
        <v>2.8</v>
      </c>
      <c r="L230" s="399">
        <f>SUM('Príloha 2025'!L706)</f>
        <v>2.8</v>
      </c>
      <c r="M230" s="1"/>
    </row>
    <row r="231" spans="1:13" x14ac:dyDescent="0.2">
      <c r="A231" s="10"/>
      <c r="B231" s="36"/>
      <c r="C231" s="199">
        <v>642024</v>
      </c>
      <c r="D231" s="37" t="s">
        <v>811</v>
      </c>
      <c r="E231" s="50"/>
      <c r="F231" s="399">
        <f>SUM('Príloha 2025'!F707)</f>
        <v>0</v>
      </c>
      <c r="G231" s="399">
        <f>SUM('Príloha 2025'!G707)</f>
        <v>0</v>
      </c>
      <c r="H231" s="399">
        <f>SUM('Príloha 2025'!H707)</f>
        <v>1.5</v>
      </c>
      <c r="I231" s="399">
        <f>SUM('Príloha 2025'!I707)</f>
        <v>1.5</v>
      </c>
      <c r="J231" s="399">
        <f>SUM('Príloha 2025'!J707)</f>
        <v>1.5</v>
      </c>
      <c r="K231" s="399">
        <f>SUM('Príloha 2025'!K707)</f>
        <v>1.5</v>
      </c>
      <c r="L231" s="399">
        <f>SUM('Príloha 2025'!L707)</f>
        <v>1.5</v>
      </c>
    </row>
    <row r="232" spans="1:13" x14ac:dyDescent="0.2">
      <c r="A232" s="10"/>
      <c r="B232" s="36">
        <v>640</v>
      </c>
      <c r="C232" s="37"/>
      <c r="D232" s="37" t="s">
        <v>812</v>
      </c>
      <c r="E232" s="50"/>
      <c r="F232" s="399">
        <f>SUM('Príloha 2025'!F708)</f>
        <v>88.6</v>
      </c>
      <c r="G232" s="399">
        <f>SUM('Príloha 2025'!G708)</f>
        <v>122.5</v>
      </c>
      <c r="H232" s="399">
        <f>SUM('Príloha 2025'!H708)</f>
        <v>90</v>
      </c>
      <c r="I232" s="399">
        <f>SUM('Príloha 2025'!I708)</f>
        <v>90</v>
      </c>
      <c r="J232" s="399">
        <f>SUM('Príloha 2025'!J708)</f>
        <v>90</v>
      </c>
      <c r="K232" s="399">
        <f>SUM('Príloha 2025'!K708)</f>
        <v>90</v>
      </c>
      <c r="L232" s="399">
        <f>SUM('Príloha 2025'!L708)</f>
        <v>90</v>
      </c>
    </row>
    <row r="233" spans="1:13" x14ac:dyDescent="0.2">
      <c r="A233" s="10"/>
      <c r="B233" s="153"/>
      <c r="C233" s="153"/>
      <c r="D233" s="153" t="s">
        <v>1063</v>
      </c>
      <c r="E233" s="278" t="s">
        <v>892</v>
      </c>
      <c r="F233" s="360">
        <f>SUM('Príloha 2025'!F709)</f>
        <v>0.7</v>
      </c>
      <c r="G233" s="360">
        <f>SUM('Príloha 2025'!G709)</f>
        <v>0</v>
      </c>
      <c r="H233" s="360">
        <f>SUM('Príloha 2025'!H709)</f>
        <v>0</v>
      </c>
      <c r="I233" s="360">
        <f>SUM('Príloha 2025'!I709)</f>
        <v>0</v>
      </c>
      <c r="J233" s="360">
        <f>SUM('Príloha 2025'!J709)</f>
        <v>0</v>
      </c>
      <c r="K233" s="360">
        <f>SUM('Príloha 2025'!K709)</f>
        <v>0</v>
      </c>
      <c r="L233" s="360">
        <f>SUM('Príloha 2025'!L709)</f>
        <v>0</v>
      </c>
    </row>
    <row r="234" spans="1:13" x14ac:dyDescent="0.2">
      <c r="A234" s="10"/>
      <c r="B234" s="398">
        <v>600</v>
      </c>
      <c r="C234" s="37"/>
      <c r="D234" s="37" t="s">
        <v>1062</v>
      </c>
      <c r="E234" s="399"/>
      <c r="F234" s="399">
        <f>SUM('Príloha 2025'!F710:F714)</f>
        <v>0.7</v>
      </c>
      <c r="G234" s="399">
        <f>SUM('Príloha 2025'!G710:G714)</f>
        <v>0</v>
      </c>
      <c r="H234" s="399">
        <f>SUM('Príloha 2025'!H710:H714)</f>
        <v>0</v>
      </c>
      <c r="I234" s="399">
        <f>SUM('Príloha 2025'!I710:I714)</f>
        <v>0</v>
      </c>
      <c r="J234" s="399">
        <f>SUM('Príloha 2025'!J710:J714)</f>
        <v>0</v>
      </c>
      <c r="K234" s="399">
        <f>SUM('Príloha 2025'!K710:K714)</f>
        <v>0</v>
      </c>
      <c r="L234" s="399">
        <f>SUM('Príloha 2025'!L710:L714)</f>
        <v>0</v>
      </c>
    </row>
    <row r="235" spans="1:13" s="1" customFormat="1" ht="15" customHeight="1" x14ac:dyDescent="0.2">
      <c r="A235" s="8"/>
      <c r="B235" s="34"/>
      <c r="C235" s="34"/>
      <c r="D235" s="39" t="s">
        <v>707</v>
      </c>
      <c r="E235" s="35"/>
      <c r="F235" s="358">
        <f>SUM('Príloha 2025'!F715)</f>
        <v>305.5</v>
      </c>
      <c r="G235" s="358">
        <f>SUM('Príloha 2025'!G715)</f>
        <v>759.6</v>
      </c>
      <c r="H235" s="358">
        <f>SUM('Príloha 2025'!H715)</f>
        <v>214.1</v>
      </c>
      <c r="I235" s="358">
        <f>SUM('Príloha 2025'!I715)</f>
        <v>214.1</v>
      </c>
      <c r="J235" s="358">
        <f>SUM('Príloha 2025'!J715)</f>
        <v>214.1</v>
      </c>
      <c r="K235" s="358">
        <f>SUM('Príloha 2025'!K715)</f>
        <v>214.1</v>
      </c>
      <c r="L235" s="358">
        <f>SUM('Príloha 2025'!L715)</f>
        <v>214.1</v>
      </c>
      <c r="M235" s="302"/>
    </row>
    <row r="236" spans="1:13" s="1" customFormat="1" ht="11.25" customHeight="1" x14ac:dyDescent="0.2">
      <c r="A236" s="8"/>
      <c r="B236" s="36" t="s">
        <v>214</v>
      </c>
      <c r="C236" s="36"/>
      <c r="D236" s="100" t="s">
        <v>251</v>
      </c>
      <c r="E236" s="147"/>
      <c r="F236" s="356">
        <f>SUM('Príloha 2025'!F716)</f>
        <v>305.5</v>
      </c>
      <c r="G236" s="356">
        <f>SUM('Príloha 2025'!G716)</f>
        <v>759.6</v>
      </c>
      <c r="H236" s="356">
        <f>SUM('Príloha 2025'!H716)</f>
        <v>214.1</v>
      </c>
      <c r="I236" s="356">
        <f>SUM('Príloha 2025'!I716)</f>
        <v>214.1</v>
      </c>
      <c r="J236" s="356">
        <f>SUM('Príloha 2025'!J716)</f>
        <v>214.1</v>
      </c>
      <c r="K236" s="356">
        <f>SUM('Príloha 2025'!K716)</f>
        <v>214.1</v>
      </c>
      <c r="L236" s="356">
        <f>SUM('Príloha 2025'!L716)</f>
        <v>214.1</v>
      </c>
      <c r="M236" s="405"/>
    </row>
    <row r="237" spans="1:13" s="396" customFormat="1" ht="11.25" customHeight="1" x14ac:dyDescent="0.2">
      <c r="A237" s="8"/>
      <c r="B237" s="36"/>
      <c r="C237" s="380">
        <v>819002</v>
      </c>
      <c r="D237" s="84" t="s">
        <v>843</v>
      </c>
      <c r="E237" s="147"/>
      <c r="F237" s="399">
        <f>SUM('Príloha 2025'!F717)</f>
        <v>1.8</v>
      </c>
      <c r="G237" s="399">
        <f>SUM('Príloha 2025'!G717)</f>
        <v>0</v>
      </c>
      <c r="H237" s="399">
        <f>SUM('Príloha 2025'!H717)</f>
        <v>0</v>
      </c>
      <c r="I237" s="399">
        <f>SUM('Príloha 2025'!I717)</f>
        <v>0</v>
      </c>
      <c r="J237" s="399">
        <f>SUM('Príloha 2025'!J717)</f>
        <v>0</v>
      </c>
      <c r="K237" s="399">
        <f>SUM('Príloha 2025'!K717)</f>
        <v>0</v>
      </c>
      <c r="L237" s="399">
        <f>SUM('Príloha 2025'!L717)</f>
        <v>0</v>
      </c>
      <c r="M237" s="418"/>
    </row>
    <row r="238" spans="1:13" s="1" customFormat="1" x14ac:dyDescent="0.2">
      <c r="A238" s="9"/>
      <c r="B238" s="398"/>
      <c r="C238" s="380">
        <v>819002</v>
      </c>
      <c r="D238" s="400" t="s">
        <v>891</v>
      </c>
      <c r="E238" s="147"/>
      <c r="F238" s="399">
        <f>SUM('Príloha 2025'!F718)</f>
        <v>24</v>
      </c>
      <c r="G238" s="399">
        <f>SUM('Príloha 2025'!G718)</f>
        <v>20</v>
      </c>
      <c r="H238" s="399">
        <f>SUM('Príloha 2025'!H718)</f>
        <v>0</v>
      </c>
      <c r="I238" s="399">
        <f>SUM('Príloha 2025'!I718)</f>
        <v>0</v>
      </c>
      <c r="J238" s="399">
        <f>SUM('Príloha 2025'!J718)</f>
        <v>0</v>
      </c>
      <c r="K238" s="399">
        <f>SUM('Príloha 2025'!K718)</f>
        <v>0</v>
      </c>
      <c r="L238" s="399">
        <f>SUM('Príloha 2025'!L718)</f>
        <v>0</v>
      </c>
      <c r="M238" s="418"/>
    </row>
    <row r="239" spans="1:13" ht="11.25" customHeight="1" x14ac:dyDescent="0.2">
      <c r="A239" s="10"/>
      <c r="B239" s="36"/>
      <c r="C239" s="44">
        <v>821005</v>
      </c>
      <c r="D239" s="37" t="s">
        <v>813</v>
      </c>
      <c r="E239" s="50"/>
      <c r="F239" s="399">
        <f>SUM('Príloha 2025'!F719)</f>
        <v>243.8</v>
      </c>
      <c r="G239" s="399">
        <f>SUM('Príloha 2025'!G719)</f>
        <v>648.1</v>
      </c>
      <c r="H239" s="399">
        <f>SUM('Príloha 2025'!H719)</f>
        <v>214.1</v>
      </c>
      <c r="I239" s="399">
        <f>SUM('Príloha 2025'!I719)</f>
        <v>214.1</v>
      </c>
      <c r="J239" s="399">
        <f>SUM('Príloha 2025'!J719)</f>
        <v>214.1</v>
      </c>
      <c r="K239" s="399">
        <f>SUM('Príloha 2025'!K719)</f>
        <v>214.1</v>
      </c>
      <c r="L239" s="399">
        <f>SUM('Príloha 2025'!L719)</f>
        <v>214.1</v>
      </c>
      <c r="M239" s="1"/>
    </row>
    <row r="240" spans="1:13" ht="11.25" customHeight="1" x14ac:dyDescent="0.2">
      <c r="A240" s="10"/>
      <c r="B240" s="45"/>
      <c r="C240" s="44">
        <v>8210051</v>
      </c>
      <c r="D240" s="37" t="s">
        <v>814</v>
      </c>
      <c r="E240" s="50"/>
      <c r="F240" s="399">
        <f>SUM('Príloha 2025'!F721)</f>
        <v>0.4</v>
      </c>
      <c r="G240" s="399">
        <f>SUM('Príloha 2025'!G721)</f>
        <v>62.2</v>
      </c>
      <c r="H240" s="399">
        <f>SUM('Príloha 2025'!H721)</f>
        <v>0</v>
      </c>
      <c r="I240" s="399">
        <f>SUM('Príloha 2025'!I721)</f>
        <v>0</v>
      </c>
      <c r="J240" s="399">
        <f>SUM('Príloha 2025'!J721)</f>
        <v>0</v>
      </c>
      <c r="K240" s="399">
        <f>SUM('Príloha 2025'!K721)</f>
        <v>0</v>
      </c>
      <c r="L240" s="399">
        <f>SUM('Príloha 2025'!L721)</f>
        <v>0</v>
      </c>
    </row>
    <row r="241" spans="1:14" x14ac:dyDescent="0.2">
      <c r="B241" s="36"/>
      <c r="C241" s="44">
        <v>8210051</v>
      </c>
      <c r="D241" s="37" t="s">
        <v>815</v>
      </c>
      <c r="E241" s="50"/>
      <c r="F241" s="399">
        <f>SUM('Príloha 2025'!F722)</f>
        <v>25.1</v>
      </c>
      <c r="G241" s="399">
        <f>SUM('Príloha 2025'!G722)</f>
        <v>25.3</v>
      </c>
      <c r="H241" s="399">
        <f>SUM('Príloha 2025'!H722)</f>
        <v>0</v>
      </c>
      <c r="I241" s="399">
        <f>SUM('Príloha 2025'!I722)</f>
        <v>0</v>
      </c>
      <c r="J241" s="399">
        <f>SUM('Príloha 2025'!J722)</f>
        <v>0</v>
      </c>
      <c r="K241" s="399">
        <f>SUM('Príloha 2025'!K722)</f>
        <v>0</v>
      </c>
      <c r="L241" s="399">
        <f>SUM('Príloha 2025'!L722)</f>
        <v>0</v>
      </c>
    </row>
    <row r="242" spans="1:14" x14ac:dyDescent="0.2">
      <c r="B242" s="36"/>
      <c r="C242" s="44">
        <v>8210051</v>
      </c>
      <c r="D242" s="37" t="s">
        <v>816</v>
      </c>
      <c r="E242" s="50"/>
      <c r="F242" s="399">
        <f>SUM('Príloha 2025'!F723)</f>
        <v>4</v>
      </c>
      <c r="G242" s="399">
        <f>SUM('Príloha 2025'!G723)</f>
        <v>4</v>
      </c>
      <c r="H242" s="399">
        <f>SUM('Príloha 2025'!H723)</f>
        <v>0</v>
      </c>
      <c r="I242" s="399">
        <f>SUM('Príloha 2025'!I723)</f>
        <v>0</v>
      </c>
      <c r="J242" s="399">
        <f>SUM('Príloha 2025'!J723)</f>
        <v>0</v>
      </c>
      <c r="K242" s="399">
        <f>SUM('Príloha 2025'!K723)</f>
        <v>0</v>
      </c>
      <c r="L242" s="399">
        <f>SUM('Príloha 2025'!L723)</f>
        <v>0</v>
      </c>
    </row>
    <row r="243" spans="1:14" x14ac:dyDescent="0.2">
      <c r="B243" s="398"/>
      <c r="C243" s="44">
        <v>821005</v>
      </c>
      <c r="D243" s="37" t="s">
        <v>959</v>
      </c>
      <c r="E243" s="399"/>
      <c r="F243" s="399">
        <f>SUM('Príloha 2025'!F724)</f>
        <v>6.4</v>
      </c>
      <c r="G243" s="399">
        <f>SUM('Príloha 2025'!G724)</f>
        <v>0</v>
      </c>
      <c r="H243" s="399">
        <f>SUM('Príloha 2025'!H724)</f>
        <v>0</v>
      </c>
      <c r="I243" s="399">
        <f>SUM('Príloha 2025'!I724)</f>
        <v>0</v>
      </c>
      <c r="J243" s="399">
        <f>SUM('Príloha 2025'!J724)</f>
        <v>0</v>
      </c>
      <c r="K243" s="399">
        <f>SUM('Príloha 2025'!K724)</f>
        <v>0</v>
      </c>
      <c r="L243" s="399">
        <f>SUM('Príloha 2025'!L724)</f>
        <v>0</v>
      </c>
      <c r="M243" s="405"/>
    </row>
    <row r="244" spans="1:14" ht="11.25" customHeight="1" x14ac:dyDescent="0.2">
      <c r="A244" s="10"/>
      <c r="B244" s="398"/>
      <c r="C244" s="44">
        <v>824</v>
      </c>
      <c r="D244" s="37" t="s">
        <v>862</v>
      </c>
      <c r="E244" s="399"/>
      <c r="F244" s="399">
        <f>SUM('Príloha 2025'!F725)</f>
        <v>0</v>
      </c>
      <c r="G244" s="399">
        <f>SUM('Príloha 2025'!G725)</f>
        <v>0</v>
      </c>
      <c r="H244" s="399">
        <f>SUM('Príloha 2025'!H725)</f>
        <v>0</v>
      </c>
      <c r="I244" s="399">
        <f>SUM('Príloha 2025'!I725)</f>
        <v>0</v>
      </c>
      <c r="J244" s="399">
        <f>SUM('Príloha 2025'!J725)</f>
        <v>0</v>
      </c>
      <c r="K244" s="399">
        <f>SUM('Príloha 2025'!K725)</f>
        <v>0</v>
      </c>
      <c r="L244" s="399">
        <f>SUM('Príloha 2025'!L725)</f>
        <v>0</v>
      </c>
      <c r="N244" s="202"/>
    </row>
    <row r="245" spans="1:14" s="363" customFormat="1" ht="11.25" customHeight="1" x14ac:dyDescent="0.2">
      <c r="A245" s="365"/>
      <c r="B245" s="34"/>
      <c r="C245" s="34"/>
      <c r="D245" s="39" t="s">
        <v>708</v>
      </c>
      <c r="E245" s="35"/>
      <c r="F245" s="358">
        <f>SUM('Príloha 2025'!F726)</f>
        <v>875.30000000000007</v>
      </c>
      <c r="G245" s="358">
        <f>SUM('Príloha 2025'!G726)</f>
        <v>1833.3</v>
      </c>
      <c r="H245" s="358">
        <f>SUM('Príloha 2025'!H726)</f>
        <v>79</v>
      </c>
      <c r="I245" s="358">
        <f>SUM('Príloha 2025'!I726)</f>
        <v>7899.0999999999995</v>
      </c>
      <c r="J245" s="358">
        <f>SUM('Príloha 2025'!J726)</f>
        <v>2890</v>
      </c>
      <c r="K245" s="358">
        <f>SUM('Príloha 2025'!K726)</f>
        <v>0</v>
      </c>
      <c r="L245" s="358">
        <f>SUM('Príloha 2025'!L726)</f>
        <v>0</v>
      </c>
      <c r="N245" s="411"/>
    </row>
    <row r="246" spans="1:14" s="1" customFormat="1" ht="11.25" customHeight="1" x14ac:dyDescent="0.2">
      <c r="A246" s="8"/>
      <c r="B246" s="100">
        <v>700</v>
      </c>
      <c r="C246" s="100"/>
      <c r="D246" s="100" t="s">
        <v>217</v>
      </c>
      <c r="E246" s="147" t="str">
        <f>'Príloha 2025'!E727</f>
        <v>01.1.1</v>
      </c>
      <c r="F246" s="356">
        <f>SUM('Príloha 2025'!F727)</f>
        <v>0</v>
      </c>
      <c r="G246" s="356">
        <f>SUM('Príloha 2025'!G727)</f>
        <v>19.599999999999998</v>
      </c>
      <c r="H246" s="356">
        <f>SUM('Príloha 2025'!H727)</f>
        <v>0</v>
      </c>
      <c r="I246" s="356">
        <f>SUM('Príloha 2025'!I727)</f>
        <v>800</v>
      </c>
      <c r="J246" s="356">
        <f>SUM('Príloha 2025'!J727)</f>
        <v>16.100000000000001</v>
      </c>
      <c r="K246" s="356">
        <f>SUM('Príloha 2025'!K727)</f>
        <v>0</v>
      </c>
      <c r="L246" s="356">
        <f>SUM('Príloha 2025'!L727)</f>
        <v>0</v>
      </c>
      <c r="M246" s="419"/>
    </row>
    <row r="247" spans="1:14" s="1" customFormat="1" ht="11.25" customHeight="1" x14ac:dyDescent="0.2">
      <c r="A247" s="8"/>
      <c r="B247" s="36"/>
      <c r="C247" s="36"/>
      <c r="D247" s="37" t="s">
        <v>821</v>
      </c>
      <c r="E247" s="50"/>
      <c r="F247" s="401">
        <f>SUM('Príloha 2025'!F728)</f>
        <v>0</v>
      </c>
      <c r="G247" s="401">
        <f>SUM('Príloha 2025'!G728)</f>
        <v>19.2</v>
      </c>
      <c r="H247" s="401">
        <f>SUM('Príloha 2025'!H728)</f>
        <v>0</v>
      </c>
      <c r="I247" s="401">
        <f>SUM('Príloha 2025'!I728)</f>
        <v>0</v>
      </c>
      <c r="J247" s="401">
        <f>SUM('Príloha 2025'!J728)</f>
        <v>0</v>
      </c>
      <c r="K247" s="401">
        <f>SUM('Príloha 2025'!K728)</f>
        <v>0</v>
      </c>
      <c r="L247" s="401">
        <f>SUM('Príloha 2025'!L728)</f>
        <v>0</v>
      </c>
      <c r="M247" s="419"/>
    </row>
    <row r="248" spans="1:14" s="396" customFormat="1" ht="11.25" customHeight="1" x14ac:dyDescent="0.2">
      <c r="A248" s="8"/>
      <c r="B248" s="36"/>
      <c r="C248" s="36"/>
      <c r="D248" s="37" t="s">
        <v>822</v>
      </c>
      <c r="E248" s="50"/>
      <c r="F248" s="401">
        <f>SUM('Príloha 2025'!F729)</f>
        <v>0</v>
      </c>
      <c r="G248" s="401">
        <f>SUM('Príloha 2025'!G729)</f>
        <v>0</v>
      </c>
      <c r="H248" s="401">
        <f>SUM('Príloha 2025'!H729)</f>
        <v>0</v>
      </c>
      <c r="I248" s="401">
        <f>SUM('Príloha 2025'!I729)</f>
        <v>800</v>
      </c>
      <c r="J248" s="401">
        <f>SUM('Príloha 2025'!J729)</f>
        <v>12</v>
      </c>
      <c r="K248" s="401">
        <f>SUM('Príloha 2025'!K729)</f>
        <v>0</v>
      </c>
      <c r="L248" s="401">
        <f>SUM('Príloha 2025'!L729)</f>
        <v>0</v>
      </c>
      <c r="M248" s="418" t="s">
        <v>1254</v>
      </c>
    </row>
    <row r="249" spans="1:14" s="396" customFormat="1" ht="11.25" customHeight="1" x14ac:dyDescent="0.2">
      <c r="A249" s="8"/>
      <c r="B249" s="398"/>
      <c r="C249" s="398"/>
      <c r="D249" s="37" t="s">
        <v>1283</v>
      </c>
      <c r="E249" s="399"/>
      <c r="F249" s="401">
        <f>SUM('Príloha 2025'!F730)</f>
        <v>0</v>
      </c>
      <c r="G249" s="401">
        <f>SUM('Príloha 2025'!G730)</f>
        <v>0</v>
      </c>
      <c r="H249" s="401">
        <f>SUM('Príloha 2025'!H730)</f>
        <v>0</v>
      </c>
      <c r="I249" s="401">
        <f>SUM('Príloha 2025'!I730)</f>
        <v>0</v>
      </c>
      <c r="J249" s="401">
        <f>SUM('Príloha 2025'!J730)</f>
        <v>4.0999999999999996</v>
      </c>
      <c r="K249" s="401">
        <f>SUM('Príloha 2025'!K730)</f>
        <v>0</v>
      </c>
      <c r="L249" s="401">
        <f>SUM('Príloha 2025'!L730)</f>
        <v>0</v>
      </c>
      <c r="M249" s="418" t="s">
        <v>1254</v>
      </c>
    </row>
    <row r="250" spans="1:14" s="405" customFormat="1" ht="11.25" customHeight="1" x14ac:dyDescent="0.2">
      <c r="A250" s="365"/>
      <c r="B250" s="398"/>
      <c r="C250" s="398"/>
      <c r="D250" s="37" t="s">
        <v>963</v>
      </c>
      <c r="E250" s="399"/>
      <c r="F250" s="401">
        <f>SUM('Príloha 2025'!F731)</f>
        <v>0</v>
      </c>
      <c r="G250" s="401">
        <f>SUM('Príloha 2025'!G731)</f>
        <v>0.4</v>
      </c>
      <c r="H250" s="401">
        <f>SUM('Príloha 2025'!H731)</f>
        <v>0</v>
      </c>
      <c r="I250" s="401">
        <f>SUM('Príloha 2025'!I731)</f>
        <v>0</v>
      </c>
      <c r="J250" s="401">
        <f>SUM('Príloha 2025'!J731)</f>
        <v>0</v>
      </c>
      <c r="K250" s="401">
        <f>SUM('Príloha 2025'!K731)</f>
        <v>0</v>
      </c>
      <c r="L250" s="401">
        <f>SUM('Príloha 2025'!L731)</f>
        <v>0</v>
      </c>
    </row>
    <row r="251" spans="1:14" s="396" customFormat="1" ht="11.25" customHeight="1" x14ac:dyDescent="0.2">
      <c r="A251" s="8"/>
      <c r="B251" s="100">
        <v>700</v>
      </c>
      <c r="C251" s="100"/>
      <c r="D251" s="100" t="s">
        <v>128</v>
      </c>
      <c r="E251" s="409" t="s">
        <v>658</v>
      </c>
      <c r="F251" s="356">
        <f>SUM('Príloha 2025'!F732)</f>
        <v>0</v>
      </c>
      <c r="G251" s="356">
        <f>SUM('Príloha 2025'!G732)</f>
        <v>0</v>
      </c>
      <c r="H251" s="356">
        <f>SUM('Príloha 2025'!H732)</f>
        <v>0</v>
      </c>
      <c r="I251" s="356">
        <f>SUM('Príloha 2025'!I732)</f>
        <v>0</v>
      </c>
      <c r="J251" s="356">
        <f>SUM('Príloha 2025'!J732)</f>
        <v>0</v>
      </c>
      <c r="K251" s="356">
        <f>SUM('Príloha 2025'!K732)</f>
        <v>0</v>
      </c>
      <c r="L251" s="356">
        <f>SUM('Príloha 2025'!L732)</f>
        <v>0</v>
      </c>
      <c r="M251" s="349"/>
    </row>
    <row r="252" spans="1:14" s="396" customFormat="1" ht="11.25" customHeight="1" x14ac:dyDescent="0.2">
      <c r="A252" s="8"/>
      <c r="B252" s="398"/>
      <c r="C252" s="398"/>
      <c r="D252" s="400" t="s">
        <v>902</v>
      </c>
      <c r="E252" s="399"/>
      <c r="F252" s="399">
        <f>SUM('Príloha 2025'!F733)</f>
        <v>0</v>
      </c>
      <c r="G252" s="399">
        <f>SUM('Príloha 2025'!G733)</f>
        <v>0</v>
      </c>
      <c r="H252" s="399">
        <f>SUM('Príloha 2025'!H733)</f>
        <v>0</v>
      </c>
      <c r="I252" s="399">
        <f>SUM('Príloha 2025'!I733)</f>
        <v>0</v>
      </c>
      <c r="J252" s="399">
        <f>SUM('Príloha 2025'!J733)</f>
        <v>0</v>
      </c>
      <c r="K252" s="399">
        <f>SUM('Príloha 2025'!K733)</f>
        <v>0</v>
      </c>
      <c r="L252" s="399">
        <f>SUM('Príloha 2025'!L733)</f>
        <v>0</v>
      </c>
      <c r="M252" s="349"/>
    </row>
    <row r="253" spans="1:14" s="396" customFormat="1" ht="11.25" customHeight="1" x14ac:dyDescent="0.2">
      <c r="A253" s="8"/>
      <c r="B253" s="398">
        <v>700</v>
      </c>
      <c r="C253" s="398"/>
      <c r="D253" s="100" t="s">
        <v>918</v>
      </c>
      <c r="E253" s="409" t="s">
        <v>659</v>
      </c>
      <c r="F253" s="356">
        <f>SUM('Príloha 2025'!F734)</f>
        <v>0</v>
      </c>
      <c r="G253" s="356">
        <f>SUM('Príloha 2025'!G734)</f>
        <v>0</v>
      </c>
      <c r="H253" s="356">
        <f>SUM('Príloha 2025'!H734)</f>
        <v>0</v>
      </c>
      <c r="I253" s="356">
        <f>SUM('Príloha 2025'!I734)</f>
        <v>0</v>
      </c>
      <c r="J253" s="356">
        <f>SUM('Príloha 2025'!J734)</f>
        <v>0</v>
      </c>
      <c r="K253" s="356">
        <f>SUM('Príloha 2025'!K734)</f>
        <v>0</v>
      </c>
      <c r="L253" s="356">
        <f>SUM('Príloha 2025'!L734)</f>
        <v>0</v>
      </c>
      <c r="M253" s="419"/>
    </row>
    <row r="254" spans="1:14" s="363" customFormat="1" x14ac:dyDescent="0.2">
      <c r="A254" s="362"/>
      <c r="B254" s="398"/>
      <c r="C254" s="398"/>
      <c r="D254" s="400" t="s">
        <v>919</v>
      </c>
      <c r="E254" s="399"/>
      <c r="F254" s="399">
        <f>SUM('Príloha 2025'!F735)</f>
        <v>0</v>
      </c>
      <c r="G254" s="399">
        <f>SUM('Príloha 2025'!G735)</f>
        <v>0</v>
      </c>
      <c r="H254" s="399">
        <f>SUM('Príloha 2025'!H735)</f>
        <v>0</v>
      </c>
      <c r="I254" s="399">
        <f>SUM('Príloha 2025'!I735)</f>
        <v>0</v>
      </c>
      <c r="J254" s="399">
        <f>SUM('Príloha 2025'!J735)</f>
        <v>0</v>
      </c>
      <c r="K254" s="399">
        <f>SUM('Príloha 2025'!K735)</f>
        <v>0</v>
      </c>
      <c r="L254" s="399">
        <f>SUM('Príloha 2025'!L735)</f>
        <v>0</v>
      </c>
    </row>
    <row r="255" spans="1:14" s="405" customFormat="1" x14ac:dyDescent="0.2">
      <c r="A255" s="404"/>
      <c r="B255" s="100">
        <v>700</v>
      </c>
      <c r="C255" s="100"/>
      <c r="D255" s="100" t="s">
        <v>224</v>
      </c>
      <c r="E255" s="147" t="str">
        <f>'Príloha 2025'!E736</f>
        <v>04.5.1</v>
      </c>
      <c r="F255" s="356">
        <f>SUM('Príloha 2025'!F736)</f>
        <v>181.8</v>
      </c>
      <c r="G255" s="356">
        <f>SUM('Príloha 2025'!G736)</f>
        <v>575.79999999999995</v>
      </c>
      <c r="H255" s="356">
        <f>SUM('Príloha 2025'!H736)</f>
        <v>1</v>
      </c>
      <c r="I255" s="356">
        <f>SUM('Príloha 2025'!I736)</f>
        <v>3844.3999999999996</v>
      </c>
      <c r="J255" s="356">
        <f>SUM('Príloha 2025'!J736)</f>
        <v>2593.1</v>
      </c>
      <c r="K255" s="356">
        <f>SUM('Príloha 2025'!K736)</f>
        <v>0</v>
      </c>
      <c r="L255" s="356">
        <f>SUM('Príloha 2025'!L736)</f>
        <v>0</v>
      </c>
    </row>
    <row r="256" spans="1:14" s="364" customFormat="1" x14ac:dyDescent="0.2">
      <c r="A256" s="366"/>
      <c r="B256" s="100"/>
      <c r="C256" s="100"/>
      <c r="D256" s="400" t="s">
        <v>1214</v>
      </c>
      <c r="E256" s="147"/>
      <c r="F256" s="399">
        <f>SUM('Príloha 2025'!F737)</f>
        <v>0</v>
      </c>
      <c r="G256" s="399">
        <f>SUM('Príloha 2025'!G737)</f>
        <v>0</v>
      </c>
      <c r="H256" s="399">
        <f>SUM('Príloha 2025'!H737)</f>
        <v>0</v>
      </c>
      <c r="I256" s="399">
        <f>SUM('Príloha 2025'!I737)</f>
        <v>327.10000000000002</v>
      </c>
      <c r="J256" s="399">
        <f>SUM('Príloha 2025'!J737)</f>
        <v>0</v>
      </c>
      <c r="K256" s="399">
        <f>SUM('Príloha 2025'!K737)</f>
        <v>0</v>
      </c>
      <c r="L256" s="399">
        <f>SUM('Príloha 2025'!L737)</f>
        <v>0</v>
      </c>
      <c r="M256" s="418" t="s">
        <v>1254</v>
      </c>
    </row>
    <row r="257" spans="1:13" s="364" customFormat="1" x14ac:dyDescent="0.2">
      <c r="A257" s="366"/>
      <c r="B257" s="84"/>
      <c r="C257" s="84"/>
      <c r="D257" s="84" t="s">
        <v>1213</v>
      </c>
      <c r="E257" s="280"/>
      <c r="F257" s="399">
        <f>SUM('Príloha 2025'!F738)</f>
        <v>0</v>
      </c>
      <c r="G257" s="399">
        <f>SUM('Príloha 2025'!G738)</f>
        <v>0</v>
      </c>
      <c r="H257" s="399">
        <f>SUM('Príloha 2025'!H738)</f>
        <v>0</v>
      </c>
      <c r="I257" s="399">
        <f>SUM('Príloha 2025'!I738)</f>
        <v>938.1</v>
      </c>
      <c r="J257" s="399">
        <f>SUM('Príloha 2025'!J738)</f>
        <v>0</v>
      </c>
      <c r="K257" s="399">
        <f>SUM('Príloha 2025'!K738)</f>
        <v>0</v>
      </c>
      <c r="L257" s="399">
        <f>SUM('Príloha 2025'!L738)</f>
        <v>0</v>
      </c>
      <c r="M257" s="418" t="s">
        <v>1254</v>
      </c>
    </row>
    <row r="258" spans="1:13" s="406" customFormat="1" x14ac:dyDescent="0.2">
      <c r="A258" s="407"/>
      <c r="B258" s="84"/>
      <c r="C258" s="84"/>
      <c r="D258" s="372" t="s">
        <v>1257</v>
      </c>
      <c r="E258" s="280"/>
      <c r="F258" s="399">
        <f>SUM('Príloha 2025'!F739)</f>
        <v>0</v>
      </c>
      <c r="G258" s="399">
        <f>SUM('Príloha 2025'!G739)</f>
        <v>0</v>
      </c>
      <c r="H258" s="399">
        <f>SUM('Príloha 2025'!H739)</f>
        <v>1</v>
      </c>
      <c r="I258" s="399">
        <f>SUM('Príloha 2025'!I739)</f>
        <v>0</v>
      </c>
      <c r="J258" s="399">
        <f>SUM('Príloha 2025'!J739)</f>
        <v>3.8</v>
      </c>
      <c r="K258" s="399">
        <f>SUM('Príloha 2025'!K739)</f>
        <v>0</v>
      </c>
      <c r="L258" s="399">
        <f>SUM('Príloha 2025'!L739)</f>
        <v>0</v>
      </c>
      <c r="M258" s="419"/>
    </row>
    <row r="259" spans="1:13" s="406" customFormat="1" x14ac:dyDescent="0.2">
      <c r="A259" s="407"/>
      <c r="B259" s="400"/>
      <c r="C259" s="400"/>
      <c r="D259" s="372" t="s">
        <v>1277</v>
      </c>
      <c r="E259" s="401"/>
      <c r="F259" s="399">
        <f>SUM('Príloha 2025'!F740)</f>
        <v>0</v>
      </c>
      <c r="G259" s="399">
        <f>SUM('Príloha 2025'!G740)</f>
        <v>0</v>
      </c>
      <c r="H259" s="399">
        <f>SUM('Príloha 2025'!H740)</f>
        <v>0</v>
      </c>
      <c r="I259" s="399">
        <f>SUM('Príloha 2025'!I740)</f>
        <v>0</v>
      </c>
      <c r="J259" s="399">
        <f>SUM('Príloha 2025'!J740)</f>
        <v>10.1</v>
      </c>
      <c r="K259" s="399">
        <f>SUM('Príloha 2025'!K740)</f>
        <v>0</v>
      </c>
      <c r="L259" s="399">
        <f>SUM('Príloha 2025'!L740)</f>
        <v>0</v>
      </c>
      <c r="M259" s="418" t="s">
        <v>1254</v>
      </c>
    </row>
    <row r="260" spans="1:13" s="406" customFormat="1" x14ac:dyDescent="0.2">
      <c r="A260" s="407"/>
      <c r="B260" s="84"/>
      <c r="C260" s="84"/>
      <c r="D260" s="84" t="s">
        <v>1039</v>
      </c>
      <c r="E260" s="280"/>
      <c r="F260" s="399">
        <f>SUM('Príloha 2025'!F741)</f>
        <v>119.6</v>
      </c>
      <c r="G260" s="399">
        <f>SUM('Príloha 2025'!G741)</f>
        <v>0</v>
      </c>
      <c r="H260" s="399">
        <f>SUM('Príloha 2025'!H741)</f>
        <v>0</v>
      </c>
      <c r="I260" s="399">
        <f>SUM('Príloha 2025'!I741)</f>
        <v>0</v>
      </c>
      <c r="J260" s="399">
        <f>SUM('Príloha 2025'!J741)</f>
        <v>0</v>
      </c>
      <c r="K260" s="399">
        <f>SUM('Príloha 2025'!K741)</f>
        <v>0</v>
      </c>
      <c r="L260" s="399">
        <f>SUM('Príloha 2025'!L741)</f>
        <v>0</v>
      </c>
      <c r="M260" s="419"/>
    </row>
    <row r="261" spans="1:13" s="406" customFormat="1" x14ac:dyDescent="0.2">
      <c r="A261" s="407"/>
      <c r="B261" s="400"/>
      <c r="C261" s="400"/>
      <c r="D261" s="400" t="s">
        <v>1104</v>
      </c>
      <c r="E261" s="401"/>
      <c r="F261" s="399">
        <f>SUM('Príloha 2025'!F742)</f>
        <v>0</v>
      </c>
      <c r="G261" s="399">
        <f>SUM('Príloha 2025'!G742)</f>
        <v>573.79999999999995</v>
      </c>
      <c r="H261" s="399">
        <f>SUM('Príloha 2025'!H742)</f>
        <v>0</v>
      </c>
      <c r="I261" s="399">
        <f>SUM('Príloha 2025'!I742)</f>
        <v>0</v>
      </c>
      <c r="J261" s="399">
        <f>SUM('Príloha 2025'!J742)</f>
        <v>0</v>
      </c>
      <c r="K261" s="399">
        <f>SUM('Príloha 2025'!K742)</f>
        <v>0</v>
      </c>
      <c r="L261" s="399">
        <f>SUM('Príloha 2025'!L742)</f>
        <v>0</v>
      </c>
      <c r="M261" s="419"/>
    </row>
    <row r="262" spans="1:13" s="364" customFormat="1" x14ac:dyDescent="0.2">
      <c r="A262" s="366"/>
      <c r="B262" s="400"/>
      <c r="C262" s="400"/>
      <c r="D262" s="408" t="s">
        <v>1226</v>
      </c>
      <c r="E262" s="401"/>
      <c r="F262" s="399">
        <f>SUM('Príloha 2025'!F743)</f>
        <v>0</v>
      </c>
      <c r="G262" s="399">
        <f>SUM('Príloha 2025'!G743)</f>
        <v>0</v>
      </c>
      <c r="H262" s="399">
        <f>SUM('Príloha 2025'!H743)</f>
        <v>0</v>
      </c>
      <c r="I262" s="399">
        <f>SUM('Príloha 2025'!I743)</f>
        <v>2579.1999999999998</v>
      </c>
      <c r="J262" s="399">
        <f>SUM('Príloha 2025'!J743)</f>
        <v>2579.1999999999998</v>
      </c>
      <c r="K262" s="399">
        <f>SUM('Príloha 2025'!K743)</f>
        <v>0</v>
      </c>
      <c r="L262" s="399">
        <f>SUM('Príloha 2025'!L743)</f>
        <v>0</v>
      </c>
      <c r="M262" s="419"/>
    </row>
    <row r="263" spans="1:13" s="406" customFormat="1" x14ac:dyDescent="0.2">
      <c r="A263" s="407"/>
      <c r="B263" s="84"/>
      <c r="C263" s="84"/>
      <c r="D263" s="84" t="s">
        <v>1105</v>
      </c>
      <c r="E263" s="280"/>
      <c r="F263" s="399">
        <f>SUM('Príloha 2025'!F744)</f>
        <v>62.2</v>
      </c>
      <c r="G263" s="399">
        <f>SUM('Príloha 2025'!G744)</f>
        <v>0</v>
      </c>
      <c r="H263" s="399">
        <f>SUM('Príloha 2025'!H744)</f>
        <v>0</v>
      </c>
      <c r="I263" s="399">
        <f>SUM('Príloha 2025'!I744)</f>
        <v>0</v>
      </c>
      <c r="J263" s="399">
        <f>SUM('Príloha 2025'!J744)</f>
        <v>0</v>
      </c>
      <c r="K263" s="399">
        <f>SUM('Príloha 2025'!K744)</f>
        <v>0</v>
      </c>
      <c r="L263" s="399">
        <f>SUM('Príloha 2025'!L744)</f>
        <v>0</v>
      </c>
      <c r="M263" s="418"/>
    </row>
    <row r="264" spans="1:13" s="363" customFormat="1" x14ac:dyDescent="0.2">
      <c r="A264" s="362"/>
      <c r="B264" s="400"/>
      <c r="C264" s="400"/>
      <c r="D264" s="400" t="s">
        <v>941</v>
      </c>
      <c r="E264" s="401"/>
      <c r="F264" s="399">
        <f>SUM('Príloha 2025'!F745)</f>
        <v>0</v>
      </c>
      <c r="G264" s="399">
        <f>SUM('Príloha 2025'!G745)</f>
        <v>2</v>
      </c>
      <c r="H264" s="399">
        <f>SUM('Príloha 2025'!H745)</f>
        <v>0</v>
      </c>
      <c r="I264" s="399">
        <f>SUM('Príloha 2025'!I745)</f>
        <v>0</v>
      </c>
      <c r="J264" s="399">
        <f>SUM('Príloha 2025'!J745)</f>
        <v>0</v>
      </c>
      <c r="K264" s="399">
        <f>SUM('Príloha 2025'!K745)</f>
        <v>0</v>
      </c>
      <c r="L264" s="399">
        <f>SUM('Príloha 2025'!L745)</f>
        <v>0</v>
      </c>
    </row>
    <row r="265" spans="1:13" s="364" customFormat="1" x14ac:dyDescent="0.2">
      <c r="A265" s="366"/>
      <c r="B265" s="100">
        <v>700</v>
      </c>
      <c r="C265" s="100"/>
      <c r="D265" s="100" t="s">
        <v>226</v>
      </c>
      <c r="E265" s="147" t="str">
        <f>'Príloha 2025'!E746</f>
        <v>05.1.0</v>
      </c>
      <c r="F265" s="356">
        <f>SUM('Príloha 2025'!F746)</f>
        <v>0.7</v>
      </c>
      <c r="G265" s="356">
        <f>SUM('Príloha 2025'!G746)</f>
        <v>453.5</v>
      </c>
      <c r="H265" s="356">
        <f>SUM('Príloha 2025'!H746)</f>
        <v>5</v>
      </c>
      <c r="I265" s="356">
        <f>SUM('Príloha 2025'!I746)</f>
        <v>5</v>
      </c>
      <c r="J265" s="356">
        <f>SUM('Príloha 2025'!J746)</f>
        <v>0</v>
      </c>
      <c r="K265" s="356">
        <f>SUM('Príloha 2025'!K746)</f>
        <v>0</v>
      </c>
      <c r="L265" s="356">
        <f>SUM('Príloha 2025'!L746)</f>
        <v>0</v>
      </c>
    </row>
    <row r="266" spans="1:13" s="406" customFormat="1" x14ac:dyDescent="0.2">
      <c r="A266" s="407"/>
      <c r="B266" s="400"/>
      <c r="C266" s="400"/>
      <c r="D266" s="408" t="s">
        <v>848</v>
      </c>
      <c r="E266" s="401"/>
      <c r="F266" s="399">
        <f>SUM('Príloha 2025'!F747)</f>
        <v>0.7</v>
      </c>
      <c r="G266" s="399">
        <f>SUM('Príloha 2025'!G747)</f>
        <v>453.5</v>
      </c>
      <c r="H266" s="399">
        <f>SUM('Príloha 2025'!H747)</f>
        <v>0</v>
      </c>
      <c r="I266" s="399">
        <f>SUM('Príloha 2025'!I747)</f>
        <v>0</v>
      </c>
      <c r="J266" s="399">
        <f>SUM('Príloha 2025'!J747)</f>
        <v>0</v>
      </c>
      <c r="K266" s="399">
        <f>SUM('Príloha 2025'!K747)</f>
        <v>0</v>
      </c>
      <c r="L266" s="399">
        <f>SUM('Príloha 2025'!L747)</f>
        <v>0</v>
      </c>
      <c r="M266" s="396"/>
    </row>
    <row r="267" spans="1:13" s="363" customFormat="1" x14ac:dyDescent="0.2">
      <c r="A267" s="362"/>
      <c r="B267" s="400"/>
      <c r="C267" s="400"/>
      <c r="D267" s="408" t="s">
        <v>1288</v>
      </c>
      <c r="E267" s="401"/>
      <c r="F267" s="399">
        <f>SUM('Príloha 2025'!F748)</f>
        <v>0</v>
      </c>
      <c r="G267" s="399">
        <f>SUM('Príloha 2025'!G748)</f>
        <v>0</v>
      </c>
      <c r="H267" s="399">
        <f>SUM('Príloha 2025'!H748)</f>
        <v>5</v>
      </c>
      <c r="I267" s="399">
        <f>SUM('Príloha 2025'!I748)</f>
        <v>5</v>
      </c>
      <c r="J267" s="399">
        <f>SUM('Príloha 2025'!J748)</f>
        <v>0</v>
      </c>
      <c r="K267" s="399">
        <f>SUM('Príloha 2025'!K748)</f>
        <v>0</v>
      </c>
      <c r="L267" s="399">
        <f>SUM('Príloha 2025'!L748)</f>
        <v>0</v>
      </c>
      <c r="M267" s="418" t="s">
        <v>1254</v>
      </c>
    </row>
    <row r="268" spans="1:13" s="363" customFormat="1" x14ac:dyDescent="0.2">
      <c r="A268" s="362"/>
      <c r="B268" s="100">
        <v>700</v>
      </c>
      <c r="C268" s="100"/>
      <c r="D268" s="100" t="s">
        <v>277</v>
      </c>
      <c r="E268" s="147" t="str">
        <f>'Príloha 2025'!E749</f>
        <v>05.2</v>
      </c>
      <c r="F268" s="356">
        <f>SUM('Príloha 2025'!F749)</f>
        <v>0</v>
      </c>
      <c r="G268" s="356">
        <f>SUM('Príloha 2025'!G749)</f>
        <v>0</v>
      </c>
      <c r="H268" s="356">
        <f>SUM('Príloha 2025'!H749)</f>
        <v>0</v>
      </c>
      <c r="I268" s="356">
        <f>SUM('Príloha 2025'!I749)</f>
        <v>0</v>
      </c>
      <c r="J268" s="356">
        <f>SUM('Príloha 2025'!J749)</f>
        <v>0</v>
      </c>
      <c r="K268" s="356">
        <f>SUM('Príloha 2025'!K749)</f>
        <v>0</v>
      </c>
      <c r="L268" s="356">
        <f>SUM('Príloha 2025'!L749)</f>
        <v>0</v>
      </c>
      <c r="M268" s="419"/>
    </row>
    <row r="269" spans="1:13" s="363" customFormat="1" x14ac:dyDescent="0.2">
      <c r="A269" s="362"/>
      <c r="B269" s="100"/>
      <c r="C269" s="100"/>
      <c r="D269" s="84" t="s">
        <v>823</v>
      </c>
      <c r="E269" s="147"/>
      <c r="F269" s="401">
        <f>SUM('Príloha 2025'!F750)</f>
        <v>0</v>
      </c>
      <c r="G269" s="401">
        <f>SUM('Príloha 2025'!G750)</f>
        <v>0</v>
      </c>
      <c r="H269" s="401">
        <f>SUM('Príloha 2025'!H750)</f>
        <v>0</v>
      </c>
      <c r="I269" s="401">
        <f>SUM('Príloha 2025'!I750)</f>
        <v>0</v>
      </c>
      <c r="J269" s="401">
        <f>SUM('Príloha 2025'!J750)</f>
        <v>0</v>
      </c>
      <c r="K269" s="401">
        <f>SUM('Príloha 2025'!K750)</f>
        <v>0</v>
      </c>
      <c r="L269" s="401">
        <f>SUM('Príloha 2025'!L750)</f>
        <v>0</v>
      </c>
    </row>
    <row r="270" spans="1:13" s="405" customFormat="1" x14ac:dyDescent="0.2">
      <c r="A270" s="404"/>
      <c r="B270" s="100">
        <v>700</v>
      </c>
      <c r="C270" s="100"/>
      <c r="D270" s="100" t="s">
        <v>1016</v>
      </c>
      <c r="E270" s="409" t="s">
        <v>1017</v>
      </c>
      <c r="F270" s="356">
        <f>SUM('Príloha 2025'!F751)</f>
        <v>0</v>
      </c>
      <c r="G270" s="356">
        <f>SUM('Príloha 2025'!G751)</f>
        <v>0</v>
      </c>
      <c r="H270" s="356">
        <f>SUM('Príloha 2025'!H751)</f>
        <v>0</v>
      </c>
      <c r="I270" s="356">
        <f>SUM('Príloha 2025'!I751)</f>
        <v>183.7</v>
      </c>
      <c r="J270" s="356">
        <f>SUM('Príloha 2025'!J751)</f>
        <v>130</v>
      </c>
      <c r="K270" s="356">
        <f>SUM('Príloha 2025'!K751)</f>
        <v>0</v>
      </c>
      <c r="L270" s="356">
        <f>SUM('Príloha 2025'!L751)</f>
        <v>0</v>
      </c>
    </row>
    <row r="271" spans="1:13" s="363" customFormat="1" x14ac:dyDescent="0.2">
      <c r="A271" s="362"/>
      <c r="B271" s="100"/>
      <c r="C271" s="100"/>
      <c r="D271" s="84" t="s">
        <v>1223</v>
      </c>
      <c r="E271" s="147"/>
      <c r="F271" s="399">
        <f>SUM('Príloha 2025'!F752)</f>
        <v>0</v>
      </c>
      <c r="G271" s="399">
        <f>SUM('Príloha 2025'!G752)</f>
        <v>0</v>
      </c>
      <c r="H271" s="399">
        <f>SUM('Príloha 2025'!H752)</f>
        <v>0</v>
      </c>
      <c r="I271" s="399">
        <f>SUM('Príloha 2025'!I752)</f>
        <v>183.7</v>
      </c>
      <c r="J271" s="399">
        <f>SUM('Príloha 2025'!J752)</f>
        <v>130</v>
      </c>
      <c r="K271" s="399">
        <f>SUM('Príloha 2025'!K752)</f>
        <v>0</v>
      </c>
      <c r="L271" s="399">
        <f>SUM('Príloha 2025'!L752)</f>
        <v>0</v>
      </c>
      <c r="M271" s="418" t="s">
        <v>1254</v>
      </c>
    </row>
    <row r="272" spans="1:13" s="363" customFormat="1" x14ac:dyDescent="0.2">
      <c r="A272" s="362"/>
      <c r="B272" s="100">
        <v>700</v>
      </c>
      <c r="C272" s="100"/>
      <c r="D272" s="100" t="s">
        <v>268</v>
      </c>
      <c r="E272" s="147" t="str">
        <f>'Príloha 2025'!E753</f>
        <v>06.1.0</v>
      </c>
      <c r="F272" s="356">
        <f>SUM('Príloha 2025'!F753)</f>
        <v>24.8</v>
      </c>
      <c r="G272" s="356">
        <f>SUM('Príloha 2025'!G753)</f>
        <v>2.1</v>
      </c>
      <c r="H272" s="356">
        <f>SUM('Príloha 2025'!H753)</f>
        <v>0</v>
      </c>
      <c r="I272" s="356">
        <f>SUM('Príloha 2025'!I753)</f>
        <v>1319.8</v>
      </c>
      <c r="J272" s="356">
        <f>SUM('Príloha 2025'!J753)</f>
        <v>14</v>
      </c>
      <c r="K272" s="356">
        <f>SUM('Príloha 2025'!K753)</f>
        <v>0</v>
      </c>
      <c r="L272" s="356">
        <f>SUM('Príloha 2025'!L753)</f>
        <v>0</v>
      </c>
    </row>
    <row r="273" spans="1:13" s="406" customFormat="1" x14ac:dyDescent="0.2">
      <c r="A273" s="407"/>
      <c r="B273" s="400"/>
      <c r="C273" s="400"/>
      <c r="D273" s="400" t="s">
        <v>1242</v>
      </c>
      <c r="E273" s="401"/>
      <c r="F273" s="401">
        <f>SUM('Príloha 2025'!F754)</f>
        <v>0</v>
      </c>
      <c r="G273" s="401">
        <f>SUM('Príloha 2025'!G754)</f>
        <v>0</v>
      </c>
      <c r="H273" s="401">
        <f>SUM('Príloha 2025'!H754)</f>
        <v>0</v>
      </c>
      <c r="I273" s="401">
        <f>SUM('Príloha 2025'!I754)</f>
        <v>14</v>
      </c>
      <c r="J273" s="401">
        <f>SUM('Príloha 2025'!J754)</f>
        <v>14</v>
      </c>
      <c r="K273" s="401">
        <f>SUM('Príloha 2025'!K754)</f>
        <v>0</v>
      </c>
      <c r="L273" s="401">
        <f>SUM('Príloha 2025'!L754)</f>
        <v>0</v>
      </c>
    </row>
    <row r="274" spans="1:13" s="363" customFormat="1" x14ac:dyDescent="0.2">
      <c r="A274" s="362"/>
      <c r="B274" s="100"/>
      <c r="C274" s="100"/>
      <c r="D274" s="84" t="s">
        <v>1247</v>
      </c>
      <c r="E274" s="147"/>
      <c r="F274" s="399">
        <f>SUM('Príloha 2025'!F755)</f>
        <v>24.8</v>
      </c>
      <c r="G274" s="399">
        <f>SUM('Príloha 2025'!G755)</f>
        <v>2.1</v>
      </c>
      <c r="H274" s="399">
        <f>SUM('Príloha 2025'!H755)</f>
        <v>0</v>
      </c>
      <c r="I274" s="399">
        <f>SUM('Príloha 2025'!I755)</f>
        <v>530</v>
      </c>
      <c r="J274" s="399">
        <f>SUM('Príloha 2025'!J755)</f>
        <v>0</v>
      </c>
      <c r="K274" s="399">
        <f>SUM('Príloha 2025'!K755)</f>
        <v>0</v>
      </c>
      <c r="L274" s="399">
        <f>SUM('Príloha 2025'!L755)</f>
        <v>0</v>
      </c>
      <c r="M274" s="418" t="s">
        <v>1254</v>
      </c>
    </row>
    <row r="275" spans="1:13" s="363" customFormat="1" x14ac:dyDescent="0.2">
      <c r="A275" s="362"/>
      <c r="B275" s="100"/>
      <c r="C275" s="100"/>
      <c r="D275" s="84" t="s">
        <v>1248</v>
      </c>
      <c r="E275" s="147"/>
      <c r="F275" s="399">
        <f>SUM('Príloha 2025'!F756)</f>
        <v>0</v>
      </c>
      <c r="G275" s="399">
        <f>SUM('Príloha 2025'!G756)</f>
        <v>0</v>
      </c>
      <c r="H275" s="399">
        <f>SUM('Príloha 2025'!H756)</f>
        <v>0</v>
      </c>
      <c r="I275" s="399">
        <f>SUM('Príloha 2025'!I756)</f>
        <v>775.8</v>
      </c>
      <c r="J275" s="399">
        <f>SUM('Príloha 2025'!J756)</f>
        <v>0</v>
      </c>
      <c r="K275" s="399">
        <f>SUM('Príloha 2025'!K756)</f>
        <v>0</v>
      </c>
      <c r="L275" s="399">
        <f>SUM('Príloha 2025'!L756)</f>
        <v>0</v>
      </c>
      <c r="M275" s="418" t="s">
        <v>1254</v>
      </c>
    </row>
    <row r="276" spans="1:13" s="406" customFormat="1" x14ac:dyDescent="0.2">
      <c r="A276" s="407"/>
      <c r="B276" s="100">
        <v>700</v>
      </c>
      <c r="C276" s="36"/>
      <c r="D276" s="100" t="s">
        <v>229</v>
      </c>
      <c r="E276" s="369" t="s">
        <v>671</v>
      </c>
      <c r="F276" s="356">
        <f>SUM('Príloha 2025'!F757)</f>
        <v>14.5</v>
      </c>
      <c r="G276" s="356">
        <f>SUM('Príloha 2025'!G757)</f>
        <v>2.8000000000000003</v>
      </c>
      <c r="H276" s="356">
        <f>SUM('Príloha 2025'!H757)</f>
        <v>13</v>
      </c>
      <c r="I276" s="356">
        <f>SUM('Príloha 2025'!I757)</f>
        <v>320</v>
      </c>
      <c r="J276" s="356">
        <f>SUM('Príloha 2025'!J757)</f>
        <v>16.8</v>
      </c>
      <c r="K276" s="356">
        <f>SUM('Príloha 2025'!K757)</f>
        <v>0</v>
      </c>
      <c r="L276" s="356">
        <f>SUM('Príloha 2025'!L757)</f>
        <v>0</v>
      </c>
      <c r="M276" s="419"/>
    </row>
    <row r="277" spans="1:13" s="396" customFormat="1" x14ac:dyDescent="0.2">
      <c r="A277" s="397"/>
      <c r="B277" s="36"/>
      <c r="C277" s="367"/>
      <c r="D277" s="368" t="s">
        <v>1228</v>
      </c>
      <c r="E277" s="299"/>
      <c r="F277" s="399">
        <f>SUM('Príloha 2025'!F758)</f>
        <v>0</v>
      </c>
      <c r="G277" s="399">
        <f>SUM('Príloha 2025'!G758)</f>
        <v>0</v>
      </c>
      <c r="H277" s="399">
        <f>SUM('Príloha 2025'!H758)</f>
        <v>0</v>
      </c>
      <c r="I277" s="399">
        <f>SUM('Príloha 2025'!I758)</f>
        <v>320</v>
      </c>
      <c r="J277" s="399">
        <f>SUM('Príloha 2025'!J758)</f>
        <v>6.2</v>
      </c>
      <c r="K277" s="399">
        <f>SUM('Príloha 2025'!K758)</f>
        <v>0</v>
      </c>
      <c r="L277" s="399">
        <f>SUM('Príloha 2025'!L758)</f>
        <v>0</v>
      </c>
      <c r="M277" s="418" t="s">
        <v>1254</v>
      </c>
    </row>
    <row r="278" spans="1:13" s="363" customFormat="1" x14ac:dyDescent="0.2">
      <c r="A278" s="362"/>
      <c r="B278" s="398"/>
      <c r="C278" s="367"/>
      <c r="D278" s="408" t="s">
        <v>874</v>
      </c>
      <c r="E278" s="299"/>
      <c r="F278" s="399">
        <f>SUM('Príloha 2025'!F759)</f>
        <v>2.2000000000000002</v>
      </c>
      <c r="G278" s="399">
        <f>SUM('Príloha 2025'!G759)</f>
        <v>0</v>
      </c>
      <c r="H278" s="399">
        <f>SUM('Príloha 2025'!H759)</f>
        <v>0</v>
      </c>
      <c r="I278" s="399">
        <f>SUM('Príloha 2025'!I759)</f>
        <v>0</v>
      </c>
      <c r="J278" s="399">
        <f>SUM('Príloha 2025'!J759)</f>
        <v>4.9000000000000004</v>
      </c>
      <c r="K278" s="399">
        <f>SUM('Príloha 2025'!K759)</f>
        <v>0</v>
      </c>
      <c r="L278" s="399">
        <f>SUM('Príloha 2025'!L759)</f>
        <v>0</v>
      </c>
      <c r="M278" s="419"/>
    </row>
    <row r="279" spans="1:13" s="1" customFormat="1" x14ac:dyDescent="0.2">
      <c r="A279" s="9"/>
      <c r="B279" s="100"/>
      <c r="C279" s="367"/>
      <c r="D279" s="368" t="s">
        <v>1258</v>
      </c>
      <c r="E279" s="147"/>
      <c r="F279" s="399">
        <f>SUM('Príloha 2025'!F760)</f>
        <v>4.5</v>
      </c>
      <c r="G279" s="399">
        <f>SUM('Príloha 2025'!G760)</f>
        <v>0</v>
      </c>
      <c r="H279" s="399">
        <f>SUM('Príloha 2025'!H760)</f>
        <v>0</v>
      </c>
      <c r="I279" s="399">
        <f>SUM('Príloha 2025'!I760)</f>
        <v>0</v>
      </c>
      <c r="J279" s="399">
        <f>SUM('Príloha 2025'!J760)</f>
        <v>5.7</v>
      </c>
      <c r="K279" s="399">
        <f>SUM('Príloha 2025'!K760)</f>
        <v>0</v>
      </c>
      <c r="L279" s="399">
        <f>SUM('Príloha 2025'!L760)</f>
        <v>0</v>
      </c>
      <c r="M279" s="419"/>
    </row>
    <row r="280" spans="1:13" s="396" customFormat="1" x14ac:dyDescent="0.2">
      <c r="A280" s="397"/>
      <c r="B280" s="36"/>
      <c r="C280" s="36"/>
      <c r="D280" s="368" t="s">
        <v>1164</v>
      </c>
      <c r="E280" s="50"/>
      <c r="F280" s="399">
        <f>SUM('Príloha 2025'!F761)</f>
        <v>0</v>
      </c>
      <c r="G280" s="399">
        <f>SUM('Príloha 2025'!G761)</f>
        <v>0</v>
      </c>
      <c r="H280" s="399">
        <f>SUM('Príloha 2025'!H761)</f>
        <v>2</v>
      </c>
      <c r="I280" s="399">
        <f>SUM('Príloha 2025'!I761)</f>
        <v>0</v>
      </c>
      <c r="J280" s="399">
        <f>SUM('Príloha 2025'!J761)</f>
        <v>0</v>
      </c>
      <c r="K280" s="399">
        <f>SUM('Príloha 2025'!K761)</f>
        <v>0</v>
      </c>
      <c r="L280" s="399">
        <f>SUM('Príloha 2025'!L761)</f>
        <v>0</v>
      </c>
      <c r="M280" s="418"/>
    </row>
    <row r="281" spans="1:13" s="396" customFormat="1" x14ac:dyDescent="0.2">
      <c r="A281" s="397"/>
      <c r="B281" s="398"/>
      <c r="C281" s="398"/>
      <c r="D281" s="408" t="s">
        <v>930</v>
      </c>
      <c r="E281" s="399"/>
      <c r="F281" s="399">
        <f>SUM('Príloha 2025'!F762)</f>
        <v>0</v>
      </c>
      <c r="G281" s="399">
        <f>SUM('Príloha 2025'!G762)</f>
        <v>2.7</v>
      </c>
      <c r="H281" s="399">
        <f>SUM('Príloha 2025'!H762)</f>
        <v>0</v>
      </c>
      <c r="I281" s="399">
        <f>SUM('Príloha 2025'!I762)</f>
        <v>0</v>
      </c>
      <c r="J281" s="399">
        <f>SUM('Príloha 2025'!J762)</f>
        <v>0</v>
      </c>
      <c r="K281" s="399">
        <f>SUM('Príloha 2025'!K762)</f>
        <v>0</v>
      </c>
      <c r="L281" s="399">
        <f>SUM('Príloha 2025'!L762)</f>
        <v>0</v>
      </c>
      <c r="M281" s="418"/>
    </row>
    <row r="282" spans="1:13" s="396" customFormat="1" x14ac:dyDescent="0.2">
      <c r="A282" s="397"/>
      <c r="B282" s="398"/>
      <c r="C282" s="398"/>
      <c r="D282" s="408" t="s">
        <v>883</v>
      </c>
      <c r="E282" s="399"/>
      <c r="F282" s="399">
        <f>SUM('Príloha 2025'!F763)</f>
        <v>0</v>
      </c>
      <c r="G282" s="399">
        <f>SUM('Príloha 2025'!G763)</f>
        <v>0.1</v>
      </c>
      <c r="H282" s="399">
        <f>SUM('Príloha 2025'!H763)</f>
        <v>11</v>
      </c>
      <c r="I282" s="399">
        <f>SUM('Príloha 2025'!I763)</f>
        <v>0</v>
      </c>
      <c r="J282" s="399">
        <f>SUM('Príloha 2025'!J763)</f>
        <v>0</v>
      </c>
      <c r="K282" s="399">
        <f>SUM('Príloha 2025'!K763)</f>
        <v>0</v>
      </c>
      <c r="L282" s="399">
        <f>SUM('Príloha 2025'!L763)</f>
        <v>0</v>
      </c>
      <c r="M282" s="418"/>
    </row>
    <row r="283" spans="1:13" s="1" customFormat="1" x14ac:dyDescent="0.2">
      <c r="A283" s="9"/>
      <c r="B283" s="36"/>
      <c r="C283" s="36"/>
      <c r="D283" s="368" t="s">
        <v>869</v>
      </c>
      <c r="E283" s="50"/>
      <c r="F283" s="399">
        <f>SUM('Príloha 2025'!F764)</f>
        <v>7.8</v>
      </c>
      <c r="G283" s="399">
        <f>SUM('Príloha 2025'!G764)</f>
        <v>0</v>
      </c>
      <c r="H283" s="399">
        <f>SUM('Príloha 2025'!H764)</f>
        <v>0</v>
      </c>
      <c r="I283" s="399">
        <f>SUM('Príloha 2025'!I764)</f>
        <v>0</v>
      </c>
      <c r="J283" s="399">
        <f>SUM('Príloha 2025'!J764)</f>
        <v>0</v>
      </c>
      <c r="K283" s="399">
        <f>SUM('Príloha 2025'!K764)</f>
        <v>0</v>
      </c>
      <c r="L283" s="399">
        <f>SUM('Príloha 2025'!L764)</f>
        <v>0</v>
      </c>
      <c r="M283" s="419"/>
    </row>
    <row r="284" spans="1:13" s="363" customFormat="1" x14ac:dyDescent="0.2">
      <c r="A284" s="362"/>
      <c r="B284" s="100">
        <v>700</v>
      </c>
      <c r="C284" s="100"/>
      <c r="D284" s="100" t="s">
        <v>235</v>
      </c>
      <c r="E284" s="369" t="s">
        <v>672</v>
      </c>
      <c r="F284" s="356">
        <f>SUM('Príloha 2025'!F765)</f>
        <v>0</v>
      </c>
      <c r="G284" s="356">
        <f>SUM('Príloha 2025'!G765)</f>
        <v>2.8</v>
      </c>
      <c r="H284" s="356">
        <f>SUM('Príloha 2025'!H765)</f>
        <v>0</v>
      </c>
      <c r="I284" s="356">
        <f>SUM('Príloha 2025'!I765)</f>
        <v>0</v>
      </c>
      <c r="J284" s="356">
        <f>SUM('Príloha 2025'!J765)</f>
        <v>0</v>
      </c>
      <c r="K284" s="356">
        <f>SUM('Príloha 2025'!K765)</f>
        <v>0</v>
      </c>
      <c r="L284" s="356">
        <f>SUM('Príloha 2025'!L765)</f>
        <v>0</v>
      </c>
    </row>
    <row r="285" spans="1:13" s="1" customFormat="1" x14ac:dyDescent="0.2">
      <c r="A285" s="9"/>
      <c r="B285" s="36"/>
      <c r="C285" s="36"/>
      <c r="D285" s="37" t="s">
        <v>824</v>
      </c>
      <c r="E285" s="299"/>
      <c r="F285" s="399">
        <f>SUM('Príloha 2025'!F766)</f>
        <v>0</v>
      </c>
      <c r="G285" s="399">
        <f>SUM('Príloha 2025'!G766)</f>
        <v>2.8</v>
      </c>
      <c r="H285" s="399">
        <f>SUM('Príloha 2025'!H766)</f>
        <v>0</v>
      </c>
      <c r="I285" s="399">
        <f>SUM('Príloha 2025'!I766)</f>
        <v>0</v>
      </c>
      <c r="J285" s="399">
        <f>SUM('Príloha 2025'!J766)</f>
        <v>0</v>
      </c>
      <c r="K285" s="399">
        <f>SUM('Príloha 2025'!K766)</f>
        <v>0</v>
      </c>
      <c r="L285" s="399">
        <f>SUM('Príloha 2025'!L766)</f>
        <v>0</v>
      </c>
    </row>
    <row r="286" spans="1:13" s="405" customFormat="1" x14ac:dyDescent="0.2">
      <c r="A286" s="404"/>
      <c r="B286" s="100"/>
      <c r="C286" s="100"/>
      <c r="D286" s="100" t="s">
        <v>1178</v>
      </c>
      <c r="E286" s="409" t="s">
        <v>673</v>
      </c>
      <c r="F286" s="147">
        <f>SUM('Príloha 2025'!F767)</f>
        <v>0</v>
      </c>
      <c r="G286" s="147">
        <f>SUM('Príloha 2025'!G767)</f>
        <v>0</v>
      </c>
      <c r="H286" s="147">
        <f>SUM('Príloha 2025'!H767)</f>
        <v>50</v>
      </c>
      <c r="I286" s="147">
        <f>SUM('Príloha 2025'!I767)</f>
        <v>0</v>
      </c>
      <c r="J286" s="147">
        <f>SUM('Príloha 2025'!J767)</f>
        <v>0</v>
      </c>
      <c r="K286" s="147">
        <f>SUM('Príloha 2025'!K767)</f>
        <v>0</v>
      </c>
      <c r="L286" s="147">
        <f>SUM('Príloha 2025'!L767)</f>
        <v>0</v>
      </c>
    </row>
    <row r="287" spans="1:13" s="396" customFormat="1" x14ac:dyDescent="0.2">
      <c r="A287" s="397"/>
      <c r="B287" s="398"/>
      <c r="C287" s="398"/>
      <c r="D287" s="37" t="s">
        <v>1180</v>
      </c>
      <c r="E287" s="299"/>
      <c r="F287" s="399">
        <f>SUM('Príloha 2025'!F768)</f>
        <v>0</v>
      </c>
      <c r="G287" s="399">
        <f>SUM('Príloha 2025'!G768)</f>
        <v>0</v>
      </c>
      <c r="H287" s="399">
        <f>SUM('Príloha 2025'!H768)</f>
        <v>50</v>
      </c>
      <c r="I287" s="399">
        <f>SUM('Príloha 2025'!I768)</f>
        <v>0</v>
      </c>
      <c r="J287" s="399">
        <f>SUM('Príloha 2025'!J768)</f>
        <v>0</v>
      </c>
      <c r="K287" s="399">
        <f>SUM('Príloha 2025'!K768)</f>
        <v>0</v>
      </c>
      <c r="L287" s="399">
        <f>SUM('Príloha 2025'!L768)</f>
        <v>0</v>
      </c>
    </row>
    <row r="288" spans="1:13" s="363" customFormat="1" x14ac:dyDescent="0.2">
      <c r="A288" s="362"/>
      <c r="B288" s="100">
        <v>700</v>
      </c>
      <c r="C288" s="100"/>
      <c r="D288" s="100" t="s">
        <v>237</v>
      </c>
      <c r="E288" s="369" t="s">
        <v>675</v>
      </c>
      <c r="F288" s="356">
        <f>SUM('Príloha 2025'!F769)</f>
        <v>4.3</v>
      </c>
      <c r="G288" s="356">
        <f>SUM('Príloha 2025'!G769)</f>
        <v>0</v>
      </c>
      <c r="H288" s="356">
        <f>SUM('Príloha 2025'!H769)</f>
        <v>10</v>
      </c>
      <c r="I288" s="356">
        <f>SUM('Príloha 2025'!I769)</f>
        <v>0</v>
      </c>
      <c r="J288" s="356">
        <f>SUM('Príloha 2025'!J769)</f>
        <v>7.4</v>
      </c>
      <c r="K288" s="356">
        <f>SUM('Príloha 2025'!K769)</f>
        <v>0</v>
      </c>
      <c r="L288" s="356">
        <f>SUM('Príloha 2025'!L769)</f>
        <v>0</v>
      </c>
    </row>
    <row r="289" spans="1:13" s="405" customFormat="1" x14ac:dyDescent="0.2">
      <c r="A289" s="404"/>
      <c r="B289" s="100"/>
      <c r="C289" s="100"/>
      <c r="D289" s="400" t="s">
        <v>1278</v>
      </c>
      <c r="E289" s="409"/>
      <c r="F289" s="401">
        <f>SUM('Príloha 2025'!F770)</f>
        <v>0</v>
      </c>
      <c r="G289" s="401">
        <f>SUM('Príloha 2025'!G770)</f>
        <v>0</v>
      </c>
      <c r="H289" s="401">
        <f>SUM('Príloha 2025'!H770)</f>
        <v>0</v>
      </c>
      <c r="I289" s="401">
        <f>SUM('Príloha 2025'!I770)</f>
        <v>0</v>
      </c>
      <c r="J289" s="401">
        <f>SUM('Príloha 2025'!J770)</f>
        <v>7.4</v>
      </c>
      <c r="K289" s="401">
        <f>SUM('Príloha 2025'!K770)</f>
        <v>0</v>
      </c>
      <c r="L289" s="401">
        <f>SUM('Príloha 2025'!L770)</f>
        <v>0</v>
      </c>
      <c r="M289" s="418" t="s">
        <v>1254</v>
      </c>
    </row>
    <row r="290" spans="1:13" s="363" customFormat="1" x14ac:dyDescent="0.2">
      <c r="A290" s="362"/>
      <c r="B290" s="100"/>
      <c r="C290" s="100"/>
      <c r="D290" s="368" t="s">
        <v>1118</v>
      </c>
      <c r="E290" s="369"/>
      <c r="F290" s="399">
        <f>SUM('Príloha 2025'!F771)</f>
        <v>4.3</v>
      </c>
      <c r="G290" s="399">
        <f>SUM('Príloha 2025'!G771)</f>
        <v>0</v>
      </c>
      <c r="H290" s="399">
        <f>SUM('Príloha 2025'!H771)</f>
        <v>0</v>
      </c>
      <c r="I290" s="399">
        <f>SUM('Príloha 2025'!I771)</f>
        <v>0</v>
      </c>
      <c r="J290" s="399">
        <f>SUM('Príloha 2025'!J771)</f>
        <v>0</v>
      </c>
      <c r="K290" s="399">
        <f>SUM('Príloha 2025'!K771)</f>
        <v>0</v>
      </c>
      <c r="L290" s="399">
        <f>SUM('Príloha 2025'!L771)</f>
        <v>0</v>
      </c>
      <c r="M290" s="419"/>
    </row>
    <row r="291" spans="1:13" s="363" customFormat="1" x14ac:dyDescent="0.2">
      <c r="A291" s="362"/>
      <c r="B291" s="100"/>
      <c r="C291" s="100"/>
      <c r="D291" s="368" t="s">
        <v>825</v>
      </c>
      <c r="E291" s="369"/>
      <c r="F291" s="399">
        <f>SUM('Príloha 2025'!F772)</f>
        <v>0</v>
      </c>
      <c r="G291" s="399">
        <f>SUM('Príloha 2025'!G772)</f>
        <v>0</v>
      </c>
      <c r="H291" s="399">
        <f>SUM('Príloha 2025'!H772)</f>
        <v>10</v>
      </c>
      <c r="I291" s="399">
        <f>SUM('Príloha 2025'!I772)</f>
        <v>0</v>
      </c>
      <c r="J291" s="399">
        <f>SUM('Príloha 2025'!J772)</f>
        <v>0</v>
      </c>
      <c r="K291" s="399">
        <f>SUM('Príloha 2025'!K772)</f>
        <v>0</v>
      </c>
      <c r="L291" s="399">
        <f>SUM('Príloha 2025'!L772)</f>
        <v>0</v>
      </c>
    </row>
    <row r="292" spans="1:13" s="363" customFormat="1" x14ac:dyDescent="0.2">
      <c r="A292" s="362"/>
      <c r="B292" s="100">
        <v>700</v>
      </c>
      <c r="C292" s="100"/>
      <c r="D292" s="100" t="s">
        <v>233</v>
      </c>
      <c r="E292" s="369" t="s">
        <v>679</v>
      </c>
      <c r="F292" s="356">
        <f>SUM('Príloha 2025'!F773)</f>
        <v>0</v>
      </c>
      <c r="G292" s="356">
        <f>SUM('Príloha 2025'!G773)</f>
        <v>33</v>
      </c>
      <c r="H292" s="356">
        <f>SUM('Príloha 2025'!H773)</f>
        <v>0</v>
      </c>
      <c r="I292" s="356">
        <f>SUM('Príloha 2025'!I773)</f>
        <v>4.5</v>
      </c>
      <c r="J292" s="356">
        <f>SUM('Príloha 2025'!J773)</f>
        <v>4.5</v>
      </c>
      <c r="K292" s="356">
        <f>SUM('Príloha 2025'!K773)</f>
        <v>0</v>
      </c>
      <c r="L292" s="356">
        <f>SUM('Príloha 2025'!L773)</f>
        <v>0</v>
      </c>
    </row>
    <row r="293" spans="1:13" s="405" customFormat="1" x14ac:dyDescent="0.2">
      <c r="A293" s="404"/>
      <c r="B293" s="100"/>
      <c r="C293" s="100"/>
      <c r="D293" s="408" t="s">
        <v>1244</v>
      </c>
      <c r="E293" s="409"/>
      <c r="F293" s="399">
        <f>SUM('Príloha 2025'!F774)</f>
        <v>0</v>
      </c>
      <c r="G293" s="399">
        <f>SUM('Príloha 2025'!G774)</f>
        <v>33</v>
      </c>
      <c r="H293" s="399">
        <f>SUM('Príloha 2025'!H774)</f>
        <v>0</v>
      </c>
      <c r="I293" s="399">
        <f>SUM('Príloha 2025'!I774)</f>
        <v>4.5</v>
      </c>
      <c r="J293" s="399">
        <f>SUM('Príloha 2025'!J774)</f>
        <v>4.5</v>
      </c>
      <c r="K293" s="399">
        <f>SUM('Príloha 2025'!K774)</f>
        <v>0</v>
      </c>
      <c r="L293" s="399">
        <f>SUM('Príloha 2025'!L774)</f>
        <v>0</v>
      </c>
      <c r="M293" s="418"/>
    </row>
    <row r="294" spans="1:13" s="363" customFormat="1" x14ac:dyDescent="0.2">
      <c r="A294" s="362"/>
      <c r="B294" s="100">
        <v>700</v>
      </c>
      <c r="C294" s="100"/>
      <c r="D294" s="100" t="s">
        <v>240</v>
      </c>
      <c r="E294" s="370" t="s">
        <v>827</v>
      </c>
      <c r="F294" s="356">
        <f>SUM('Príloha 2025'!F775)</f>
        <v>649.20000000000005</v>
      </c>
      <c r="G294" s="356">
        <f>SUM('Príloha 2025'!G775)</f>
        <v>743.7</v>
      </c>
      <c r="H294" s="356">
        <f>SUM('Príloha 2025'!H775)</f>
        <v>0</v>
      </c>
      <c r="I294" s="356">
        <f>SUM('Príloha 2025'!I775)</f>
        <v>1421.7</v>
      </c>
      <c r="J294" s="356">
        <f>SUM('Príloha 2025'!J775)</f>
        <v>108.1</v>
      </c>
      <c r="K294" s="356">
        <f>SUM('Príloha 2025'!K775)</f>
        <v>0</v>
      </c>
      <c r="L294" s="356">
        <f>SUM('Príloha 2025'!L775)</f>
        <v>0</v>
      </c>
    </row>
    <row r="295" spans="1:13" s="406" customFormat="1" x14ac:dyDescent="0.2">
      <c r="A295" s="407"/>
      <c r="B295" s="400"/>
      <c r="C295" s="400"/>
      <c r="D295" s="400" t="s">
        <v>915</v>
      </c>
      <c r="E295" s="429"/>
      <c r="F295" s="399">
        <f>SUM('Príloha 2025'!F776)</f>
        <v>10.6</v>
      </c>
      <c r="G295" s="399">
        <f>SUM('Príloha 2025'!G776)</f>
        <v>0</v>
      </c>
      <c r="H295" s="399">
        <f>SUM('Príloha 2025'!H776)</f>
        <v>0</v>
      </c>
      <c r="I295" s="399">
        <f>SUM('Príloha 2025'!I776)</f>
        <v>0</v>
      </c>
      <c r="J295" s="399">
        <f>SUM('Príloha 2025'!J776)</f>
        <v>0</v>
      </c>
      <c r="K295" s="399">
        <f>SUM('Príloha 2025'!K776)</f>
        <v>0</v>
      </c>
      <c r="L295" s="399">
        <f>SUM('Príloha 2025'!L776)</f>
        <v>0</v>
      </c>
      <c r="M295" s="418"/>
    </row>
    <row r="296" spans="1:13" s="406" customFormat="1" x14ac:dyDescent="0.2">
      <c r="A296" s="407"/>
      <c r="B296" s="400"/>
      <c r="C296" s="400"/>
      <c r="D296" s="400" t="s">
        <v>1281</v>
      </c>
      <c r="E296" s="429"/>
      <c r="F296" s="399">
        <f>SUM('Príloha 2025'!F777)</f>
        <v>0</v>
      </c>
      <c r="G296" s="399">
        <f>SUM('Príloha 2025'!G777)</f>
        <v>0</v>
      </c>
      <c r="H296" s="399">
        <f>SUM('Príloha 2025'!H777)</f>
        <v>0</v>
      </c>
      <c r="I296" s="399">
        <f>SUM('Príloha 2025'!I777)</f>
        <v>0</v>
      </c>
      <c r="J296" s="399">
        <f>SUM('Príloha 2025'!J777)</f>
        <v>35</v>
      </c>
      <c r="K296" s="399">
        <f>SUM('Príloha 2025'!K777)</f>
        <v>0</v>
      </c>
      <c r="L296" s="399">
        <f>SUM('Príloha 2025'!L777)</f>
        <v>0</v>
      </c>
      <c r="M296" s="418" t="s">
        <v>1254</v>
      </c>
    </row>
    <row r="297" spans="1:13" s="406" customFormat="1" x14ac:dyDescent="0.2">
      <c r="A297" s="407"/>
      <c r="B297" s="400"/>
      <c r="C297" s="400"/>
      <c r="D297" s="400" t="s">
        <v>1249</v>
      </c>
      <c r="E297" s="429"/>
      <c r="F297" s="399">
        <f>SUM('Príloha 2025'!F778)</f>
        <v>0</v>
      </c>
      <c r="G297" s="399">
        <f>SUM('Príloha 2025'!G778)</f>
        <v>0</v>
      </c>
      <c r="H297" s="399">
        <f>SUM('Príloha 2025'!H778)</f>
        <v>0</v>
      </c>
      <c r="I297" s="399">
        <f>SUM('Príloha 2025'!I778)</f>
        <v>476</v>
      </c>
      <c r="J297" s="399">
        <f>SUM('Príloha 2025'!J778)</f>
        <v>0</v>
      </c>
      <c r="K297" s="399">
        <f>SUM('Príloha 2025'!K778)</f>
        <v>0</v>
      </c>
      <c r="L297" s="399">
        <f>SUM('Príloha 2025'!L778)</f>
        <v>0</v>
      </c>
      <c r="M297" s="418" t="s">
        <v>1254</v>
      </c>
    </row>
    <row r="298" spans="1:13" s="364" customFormat="1" x14ac:dyDescent="0.2">
      <c r="A298" s="366"/>
      <c r="B298" s="84"/>
      <c r="C298" s="84"/>
      <c r="D298" s="368" t="s">
        <v>1129</v>
      </c>
      <c r="E298" s="371"/>
      <c r="F298" s="399">
        <f>SUM('Príloha 2025'!F779)</f>
        <v>638.5</v>
      </c>
      <c r="G298" s="399">
        <f>SUM('Príloha 2025'!G779)</f>
        <v>708.6</v>
      </c>
      <c r="H298" s="399">
        <f>SUM('Príloha 2025'!H779)</f>
        <v>0</v>
      </c>
      <c r="I298" s="399">
        <f>SUM('Príloha 2025'!I779)</f>
        <v>0</v>
      </c>
      <c r="J298" s="399">
        <f>SUM('Príloha 2025'!J779)</f>
        <v>0</v>
      </c>
      <c r="K298" s="399">
        <f>SUM('Príloha 2025'!K779)</f>
        <v>0</v>
      </c>
      <c r="L298" s="399">
        <f>SUM('Príloha 2025'!L779)</f>
        <v>0</v>
      </c>
      <c r="M298" s="418"/>
    </row>
    <row r="299" spans="1:13" s="364" customFormat="1" x14ac:dyDescent="0.2">
      <c r="A299" s="366"/>
      <c r="B299" s="84"/>
      <c r="C299" s="84"/>
      <c r="D299" s="368" t="s">
        <v>1250</v>
      </c>
      <c r="E299" s="371"/>
      <c r="F299" s="399">
        <f>SUM('Príloha 2025'!F780)</f>
        <v>0</v>
      </c>
      <c r="G299" s="399">
        <f>SUM('Príloha 2025'!G780)</f>
        <v>34.5</v>
      </c>
      <c r="H299" s="399">
        <f>SUM('Príloha 2025'!H780)</f>
        <v>0</v>
      </c>
      <c r="I299" s="399">
        <f>SUM('Príloha 2025'!I780)</f>
        <v>0</v>
      </c>
      <c r="J299" s="399">
        <f>SUM('Príloha 2025'!J780)</f>
        <v>13.1</v>
      </c>
      <c r="K299" s="399">
        <f>SUM('Príloha 2025'!K780)</f>
        <v>0</v>
      </c>
      <c r="L299" s="399">
        <f>SUM('Príloha 2025'!L780)</f>
        <v>0</v>
      </c>
      <c r="M299" s="418" t="s">
        <v>1254</v>
      </c>
    </row>
    <row r="300" spans="1:13" s="364" customFormat="1" ht="11.25" customHeight="1" x14ac:dyDescent="0.2">
      <c r="A300" s="366"/>
      <c r="B300" s="84"/>
      <c r="C300" s="84"/>
      <c r="D300" s="368" t="s">
        <v>826</v>
      </c>
      <c r="E300" s="371"/>
      <c r="F300" s="399">
        <f>SUM('Príloha 2025'!F781)</f>
        <v>0.1</v>
      </c>
      <c r="G300" s="399">
        <f>SUM('Príloha 2025'!G781)</f>
        <v>0</v>
      </c>
      <c r="H300" s="399">
        <f>SUM('Príloha 2025'!H781)</f>
        <v>0</v>
      </c>
      <c r="I300" s="399">
        <f>SUM('Príloha 2025'!I781)</f>
        <v>0</v>
      </c>
      <c r="J300" s="399">
        <f>SUM('Príloha 2025'!J781)</f>
        <v>0</v>
      </c>
      <c r="K300" s="399">
        <f>SUM('Príloha 2025'!K781)</f>
        <v>0</v>
      </c>
      <c r="L300" s="399">
        <f>SUM('Príloha 2025'!L781)</f>
        <v>0</v>
      </c>
      <c r="M300" s="405"/>
    </row>
    <row r="301" spans="1:13" s="406" customFormat="1" ht="11.25" customHeight="1" x14ac:dyDescent="0.2">
      <c r="A301" s="407"/>
      <c r="B301" s="400"/>
      <c r="C301" s="400"/>
      <c r="D301" s="408" t="s">
        <v>1220</v>
      </c>
      <c r="E301" s="410"/>
      <c r="F301" s="399">
        <f>SUM('Príloha 2025'!F782)</f>
        <v>0</v>
      </c>
      <c r="G301" s="399">
        <f>SUM('Príloha 2025'!G782)</f>
        <v>0.6</v>
      </c>
      <c r="H301" s="399">
        <f>SUM('Príloha 2025'!H782)</f>
        <v>0</v>
      </c>
      <c r="I301" s="399">
        <f>SUM('Príloha 2025'!I782)</f>
        <v>945.7</v>
      </c>
      <c r="J301" s="399">
        <f>SUM('Príloha 2025'!J782)</f>
        <v>60</v>
      </c>
      <c r="K301" s="399">
        <f>SUM('Príloha 2025'!K782)</f>
        <v>0</v>
      </c>
      <c r="L301" s="399">
        <f>SUM('Príloha 2025'!L782)</f>
        <v>0</v>
      </c>
      <c r="M301" s="418" t="s">
        <v>1254</v>
      </c>
    </row>
    <row r="302" spans="1:13" ht="11.25" customHeight="1" x14ac:dyDescent="0.2">
      <c r="A302" s="10"/>
      <c r="B302" s="34"/>
      <c r="C302" s="34"/>
      <c r="D302" s="39" t="s">
        <v>710</v>
      </c>
      <c r="E302" s="35"/>
      <c r="F302" s="360">
        <f>SUM('Príloha 2025'!F783)</f>
        <v>4160.384</v>
      </c>
      <c r="G302" s="360">
        <f>SUM('Príloha 2025'!G783)</f>
        <v>4492.982</v>
      </c>
      <c r="H302" s="360">
        <f>SUM('Príloha 2025'!H783)</f>
        <v>4607.0999999999995</v>
      </c>
      <c r="I302" s="360">
        <f>SUM('Príloha 2025'!I783)</f>
        <v>4925</v>
      </c>
      <c r="J302" s="360">
        <f>SUM('Príloha 2025'!J783)</f>
        <v>5219.7</v>
      </c>
      <c r="K302" s="360">
        <f>SUM('Príloha 2025'!K783)</f>
        <v>4858.8999999999996</v>
      </c>
      <c r="L302" s="360">
        <f>SUM('Príloha 2025'!L783)</f>
        <v>4899.2999999999993</v>
      </c>
    </row>
    <row r="303" spans="1:13" s="405" customFormat="1" ht="15" customHeight="1" x14ac:dyDescent="0.2">
      <c r="A303" s="365"/>
      <c r="B303" s="330"/>
      <c r="C303" s="330"/>
      <c r="D303" s="330" t="s">
        <v>1208</v>
      </c>
      <c r="E303" s="331"/>
      <c r="F303" s="537">
        <f>SUM('Príloha 2025'!F784)</f>
        <v>2453.9</v>
      </c>
      <c r="G303" s="537">
        <f>SUM('Príloha 2025'!G784)</f>
        <v>2616.2289999999998</v>
      </c>
      <c r="H303" s="537">
        <f>SUM('Príloha 2025'!H784)</f>
        <v>2768.7</v>
      </c>
      <c r="I303" s="537">
        <f>SUM('Príloha 2025'!I784)</f>
        <v>2962.3999999999996</v>
      </c>
      <c r="J303" s="537">
        <f>SUM('Príloha 2025'!J784)</f>
        <v>3172.8</v>
      </c>
      <c r="K303" s="537">
        <f>SUM('Príloha 2025'!K784)</f>
        <v>2962.3999999999996</v>
      </c>
      <c r="L303" s="537">
        <f>SUM('Príloha 2025'!L784)</f>
        <v>2962.3999999999996</v>
      </c>
    </row>
    <row r="304" spans="1:13" s="405" customFormat="1" ht="15" customHeight="1" x14ac:dyDescent="0.2">
      <c r="A304" s="365"/>
      <c r="B304" s="601"/>
      <c r="C304" s="602"/>
      <c r="D304" s="330" t="s">
        <v>1209</v>
      </c>
      <c r="E304" s="331"/>
      <c r="F304" s="537">
        <f>SUM('Príloha 2025'!F785)</f>
        <v>0</v>
      </c>
      <c r="G304" s="537">
        <f>SUM('Príloha 2025'!G785)</f>
        <v>0</v>
      </c>
      <c r="H304" s="537">
        <f>SUM('Príloha 2025'!H785)</f>
        <v>0</v>
      </c>
      <c r="I304" s="537">
        <f>SUM('Príloha 2025'!I785)</f>
        <v>688.8</v>
      </c>
      <c r="J304" s="537">
        <f>SUM('Príloha 2025'!J785)</f>
        <v>774.2</v>
      </c>
      <c r="K304" s="537">
        <f>SUM('Príloha 2025'!K785)</f>
        <v>799.5</v>
      </c>
      <c r="L304" s="537">
        <f>SUM('Príloha 2025'!L785)</f>
        <v>838.89999999999986</v>
      </c>
    </row>
    <row r="305" spans="1:13" s="405" customFormat="1" ht="15" customHeight="1" x14ac:dyDescent="0.2">
      <c r="A305" s="365"/>
      <c r="B305" s="601"/>
      <c r="C305" s="602"/>
      <c r="D305" s="330" t="s">
        <v>203</v>
      </c>
      <c r="E305" s="331"/>
      <c r="F305" s="537">
        <f>SUM('Príloha 2025'!F786)</f>
        <v>1706.4839999999999</v>
      </c>
      <c r="G305" s="537">
        <f>SUM('Príloha 2025'!G786)</f>
        <v>1876.7530000000002</v>
      </c>
      <c r="H305" s="537">
        <f>SUM('Príloha 2025'!H786)</f>
        <v>1838.3999999999999</v>
      </c>
      <c r="I305" s="537">
        <f>SUM('Príloha 2025'!I786)</f>
        <v>1273.8</v>
      </c>
      <c r="J305" s="537">
        <f>SUM('Príloha 2025'!J786)</f>
        <v>1272.7</v>
      </c>
      <c r="K305" s="537">
        <f>SUM('Príloha 2025'!K786)</f>
        <v>1097</v>
      </c>
      <c r="L305" s="537">
        <f>SUM('Príloha 2025'!L786)</f>
        <v>1098</v>
      </c>
    </row>
    <row r="306" spans="1:13" s="405" customFormat="1" ht="15" customHeight="1" x14ac:dyDescent="0.2">
      <c r="A306" s="365"/>
      <c r="B306" s="601"/>
      <c r="C306" s="602"/>
      <c r="D306" s="330" t="s">
        <v>683</v>
      </c>
      <c r="E306" s="331"/>
      <c r="F306" s="537">
        <f>SUM('Príloha 2025'!F787)</f>
        <v>338</v>
      </c>
      <c r="G306" s="537">
        <f>SUM('Príloha 2025'!G787)</f>
        <v>348.65300000000002</v>
      </c>
      <c r="H306" s="537">
        <f>SUM('Príloha 2025'!H787)</f>
        <v>404.20000000000005</v>
      </c>
      <c r="I306" s="537">
        <f>SUM('Príloha 2025'!I787)</f>
        <v>365.59999999999997</v>
      </c>
      <c r="J306" s="537">
        <f>SUM('Príloha 2025'!J787)</f>
        <v>407.70000000000005</v>
      </c>
      <c r="K306" s="537">
        <f>SUM('Príloha 2025'!K787)</f>
        <v>365.59999999999997</v>
      </c>
      <c r="L306" s="537">
        <f>SUM('Príloha 2025'!L787)</f>
        <v>365.59999999999997</v>
      </c>
    </row>
    <row r="307" spans="1:13" s="405" customFormat="1" ht="11.25" customHeight="1" x14ac:dyDescent="0.2">
      <c r="A307" s="365"/>
      <c r="B307" s="622" t="s">
        <v>789</v>
      </c>
      <c r="C307" s="623"/>
      <c r="D307" s="100" t="s">
        <v>790</v>
      </c>
      <c r="E307" s="147"/>
      <c r="F307" s="356">
        <f>SUM('Príloha 2025'!F788)</f>
        <v>1196.3000000000002</v>
      </c>
      <c r="G307" s="356">
        <f>SUM('Príloha 2025'!G788)</f>
        <v>1311.576</v>
      </c>
      <c r="H307" s="356">
        <f>SUM('Príloha 2025'!H788)</f>
        <v>1348.6</v>
      </c>
      <c r="I307" s="356">
        <f>SUM('Príloha 2025'!I788)</f>
        <v>1399.3999999999999</v>
      </c>
      <c r="J307" s="356">
        <f>SUM('Príloha 2025'!J788)</f>
        <v>1561.3000000000002</v>
      </c>
      <c r="K307" s="356">
        <f>SUM('Príloha 2025'!K788)</f>
        <v>1399.3999999999999</v>
      </c>
      <c r="L307" s="356">
        <f>SUM('Príloha 2025'!L788)</f>
        <v>1399.3999999999999</v>
      </c>
    </row>
    <row r="308" spans="1:13" s="1" customFormat="1" ht="11.25" customHeight="1" x14ac:dyDescent="0.2">
      <c r="A308" s="8"/>
      <c r="B308" s="36"/>
      <c r="C308" s="36"/>
      <c r="D308" s="84" t="s">
        <v>280</v>
      </c>
      <c r="E308" s="147"/>
      <c r="F308" s="399">
        <f>SUM('Príloha 2025'!F789)</f>
        <v>744.2</v>
      </c>
      <c r="G308" s="399">
        <f>SUM('Príloha 2025'!G789)</f>
        <v>822.23</v>
      </c>
      <c r="H308" s="399">
        <f>SUM('Príloha 2025'!H789)</f>
        <v>865.3</v>
      </c>
      <c r="I308" s="399">
        <f>SUM('Príloha 2025'!I789)</f>
        <v>887.9</v>
      </c>
      <c r="J308" s="399">
        <f>SUM('Príloha 2025'!J789)</f>
        <v>994.6</v>
      </c>
      <c r="K308" s="399">
        <f>SUM('Príloha 2025'!K789)</f>
        <v>887.9</v>
      </c>
      <c r="L308" s="399">
        <f>SUM('Príloha 2025'!L789)</f>
        <v>887.9</v>
      </c>
      <c r="M308" s="418" t="s">
        <v>1254</v>
      </c>
    </row>
    <row r="309" spans="1:13" s="1" customFormat="1" ht="11.25" customHeight="1" x14ac:dyDescent="0.2">
      <c r="A309" s="8"/>
      <c r="B309" s="36"/>
      <c r="C309" s="36"/>
      <c r="D309" s="84" t="s">
        <v>279</v>
      </c>
      <c r="E309" s="147"/>
      <c r="F309" s="399">
        <f>SUM('Príloha 2025'!F790)</f>
        <v>278.10000000000002</v>
      </c>
      <c r="G309" s="399">
        <f>SUM('Príloha 2025'!G790)</f>
        <v>307.19099999999997</v>
      </c>
      <c r="H309" s="399">
        <f>SUM('Príloha 2025'!H790)</f>
        <v>319.7</v>
      </c>
      <c r="I309" s="399">
        <f>SUM('Príloha 2025'!I790)</f>
        <v>336.9</v>
      </c>
      <c r="J309" s="399">
        <f>SUM('Príloha 2025'!J790)</f>
        <v>376.8</v>
      </c>
      <c r="K309" s="399">
        <f>SUM('Príloha 2025'!K790)</f>
        <v>336.9</v>
      </c>
      <c r="L309" s="399">
        <f>SUM('Príloha 2025'!L790)</f>
        <v>336.9</v>
      </c>
      <c r="M309" s="418" t="s">
        <v>1254</v>
      </c>
    </row>
    <row r="310" spans="1:13" s="1" customFormat="1" ht="11.25" customHeight="1" x14ac:dyDescent="0.2">
      <c r="A310" s="8"/>
      <c r="B310" s="36"/>
      <c r="C310" s="36"/>
      <c r="D310" s="84" t="s">
        <v>162</v>
      </c>
      <c r="E310" s="147"/>
      <c r="F310" s="399">
        <f>SUM('Príloha 2025'!F791)</f>
        <v>165</v>
      </c>
      <c r="G310" s="399">
        <f>SUM('Príloha 2025'!G791)</f>
        <v>168.512</v>
      </c>
      <c r="H310" s="399">
        <f>SUM('Príloha 2025'!H791)</f>
        <v>159.6</v>
      </c>
      <c r="I310" s="399">
        <f>SUM('Príloha 2025'!I791)</f>
        <v>170.6</v>
      </c>
      <c r="J310" s="399">
        <f>SUM('Príloha 2025'!J791)</f>
        <v>185.9</v>
      </c>
      <c r="K310" s="399">
        <f>SUM('Príloha 2025'!K791)</f>
        <v>170.6</v>
      </c>
      <c r="L310" s="399">
        <f>SUM('Príloha 2025'!L791)</f>
        <v>170.6</v>
      </c>
      <c r="M310" s="418" t="s">
        <v>1254</v>
      </c>
    </row>
    <row r="311" spans="1:13" s="1" customFormat="1" ht="11.25" customHeight="1" x14ac:dyDescent="0.2">
      <c r="A311" s="8"/>
      <c r="B311" s="36"/>
      <c r="C311" s="36"/>
      <c r="D311" s="84" t="s">
        <v>791</v>
      </c>
      <c r="E311" s="147"/>
      <c r="F311" s="399">
        <f>SUM('Príloha 2025'!F792)</f>
        <v>9</v>
      </c>
      <c r="G311" s="399">
        <f>SUM('Príloha 2025'!G792)</f>
        <v>13.643000000000001</v>
      </c>
      <c r="H311" s="399">
        <f>SUM('Príloha 2025'!H792)</f>
        <v>4</v>
      </c>
      <c r="I311" s="399">
        <f>SUM('Príloha 2025'!I792)</f>
        <v>4</v>
      </c>
      <c r="J311" s="399">
        <f>SUM('Príloha 2025'!J792)</f>
        <v>4</v>
      </c>
      <c r="K311" s="399">
        <f>SUM('Príloha 2025'!K792)</f>
        <v>4</v>
      </c>
      <c r="L311" s="399">
        <f>SUM('Príloha 2025'!L792)</f>
        <v>4</v>
      </c>
      <c r="M311" s="302"/>
    </row>
    <row r="312" spans="1:13" s="405" customFormat="1" ht="11.25" customHeight="1" x14ac:dyDescent="0.2">
      <c r="A312" s="365"/>
      <c r="B312" s="622" t="s">
        <v>792</v>
      </c>
      <c r="C312" s="623"/>
      <c r="D312" s="100" t="s">
        <v>793</v>
      </c>
      <c r="E312" s="147"/>
      <c r="F312" s="356">
        <f>SUM('Príloha 2025'!F793)</f>
        <v>241</v>
      </c>
      <c r="G312" s="356">
        <f>SUM('Príloha 2025'!G793)</f>
        <v>240.05300000000005</v>
      </c>
      <c r="H312" s="356">
        <f>SUM('Príloha 2025'!H793)</f>
        <v>277.3</v>
      </c>
      <c r="I312" s="356">
        <f>SUM('Príloha 2025'!I793)</f>
        <v>257.39999999999998</v>
      </c>
      <c r="J312" s="356">
        <f>SUM('Príloha 2025'!J793)</f>
        <v>272.8</v>
      </c>
      <c r="K312" s="356">
        <f>SUM('Príloha 2025'!K793)</f>
        <v>257.39999999999998</v>
      </c>
      <c r="L312" s="356">
        <f>SUM('Príloha 2025'!L793)</f>
        <v>257.39999999999998</v>
      </c>
      <c r="M312" s="548"/>
    </row>
    <row r="313" spans="1:13" s="1" customFormat="1" ht="11.25" customHeight="1" x14ac:dyDescent="0.2">
      <c r="A313" s="8"/>
      <c r="B313" s="36"/>
      <c r="C313" s="36"/>
      <c r="D313" s="84" t="s">
        <v>794</v>
      </c>
      <c r="E313" s="147"/>
      <c r="F313" s="399">
        <f>SUM('Príloha 2025'!F794)</f>
        <v>14.5</v>
      </c>
      <c r="G313" s="399">
        <f>SUM('Príloha 2025'!G794)</f>
        <v>13.638</v>
      </c>
      <c r="H313" s="399">
        <f>SUM('Príloha 2025'!H794)</f>
        <v>10</v>
      </c>
      <c r="I313" s="399">
        <f>SUM('Príloha 2025'!I794)</f>
        <v>10</v>
      </c>
      <c r="J313" s="399">
        <f>SUM('Príloha 2025'!J794)</f>
        <v>14.3</v>
      </c>
      <c r="K313" s="399">
        <f>SUM('Príloha 2025'!K794)</f>
        <v>10</v>
      </c>
      <c r="L313" s="399">
        <f>SUM('Príloha 2025'!L794)</f>
        <v>10</v>
      </c>
      <c r="M313" s="418" t="s">
        <v>1254</v>
      </c>
    </row>
    <row r="314" spans="1:13" s="1" customFormat="1" ht="11.25" customHeight="1" x14ac:dyDescent="0.2">
      <c r="A314" s="8"/>
      <c r="B314" s="36"/>
      <c r="C314" s="36"/>
      <c r="D314" s="84" t="s">
        <v>817</v>
      </c>
      <c r="E314" s="147"/>
      <c r="F314" s="399">
        <f>SUM('Príloha 2025'!F795)</f>
        <v>13</v>
      </c>
      <c r="G314" s="399">
        <f>SUM('Príloha 2025'!G795)</f>
        <v>10.5</v>
      </c>
      <c r="H314" s="399">
        <f>SUM('Príloha 2025'!H795)</f>
        <v>22.2</v>
      </c>
      <c r="I314" s="399">
        <f>SUM('Príloha 2025'!I795)</f>
        <v>0</v>
      </c>
      <c r="J314" s="399">
        <f>SUM('Príloha 2025'!J795)</f>
        <v>0</v>
      </c>
      <c r="K314" s="399">
        <f>SUM('Príloha 2025'!K795)</f>
        <v>0</v>
      </c>
      <c r="L314" s="399">
        <f>SUM('Príloha 2025'!L795)</f>
        <v>0</v>
      </c>
      <c r="M314" s="419"/>
    </row>
    <row r="315" spans="1:13" s="1" customFormat="1" ht="11.25" customHeight="1" x14ac:dyDescent="0.2">
      <c r="A315" s="8"/>
      <c r="B315" s="36"/>
      <c r="C315" s="36"/>
      <c r="D315" s="84" t="s">
        <v>795</v>
      </c>
      <c r="E315" s="147"/>
      <c r="F315" s="399">
        <f>SUM('Príloha 2025'!F796)</f>
        <v>39.6</v>
      </c>
      <c r="G315" s="399">
        <f>SUM('Príloha 2025'!G796)</f>
        <v>44.970999999999997</v>
      </c>
      <c r="H315" s="399">
        <f>SUM('Príloha 2025'!H796)</f>
        <v>64.599999999999994</v>
      </c>
      <c r="I315" s="399">
        <f>SUM('Príloha 2025'!I796)</f>
        <v>0</v>
      </c>
      <c r="J315" s="399">
        <f>SUM('Príloha 2025'!J796)</f>
        <v>0</v>
      </c>
      <c r="K315" s="399">
        <f>SUM('Príloha 2025'!K796)</f>
        <v>0</v>
      </c>
      <c r="L315" s="399">
        <f>SUM('Príloha 2025'!L796)</f>
        <v>0</v>
      </c>
      <c r="M315" s="419"/>
    </row>
    <row r="316" spans="1:13" s="1" customFormat="1" ht="11.25" customHeight="1" x14ac:dyDescent="0.2">
      <c r="A316" s="8"/>
      <c r="B316" s="36"/>
      <c r="C316" s="36"/>
      <c r="D316" s="84" t="s">
        <v>76</v>
      </c>
      <c r="E316" s="147"/>
      <c r="F316" s="399">
        <f>SUM('Príloha 2025'!F797)</f>
        <v>13.5</v>
      </c>
      <c r="G316" s="399">
        <f>SUM('Príloha 2025'!G797)</f>
        <v>17.488</v>
      </c>
      <c r="H316" s="399">
        <f>SUM('Príloha 2025'!H797)</f>
        <v>13</v>
      </c>
      <c r="I316" s="399">
        <f>SUM('Príloha 2025'!I797)</f>
        <v>12</v>
      </c>
      <c r="J316" s="399">
        <f>SUM('Príloha 2025'!J797)</f>
        <v>17.2</v>
      </c>
      <c r="K316" s="399">
        <f>SUM('Príloha 2025'!K797)</f>
        <v>12.6</v>
      </c>
      <c r="L316" s="399">
        <f>SUM('Príloha 2025'!L797)</f>
        <v>12.6</v>
      </c>
      <c r="M316" s="418" t="s">
        <v>1254</v>
      </c>
    </row>
    <row r="317" spans="1:13" s="1" customFormat="1" ht="11.25" customHeight="1" x14ac:dyDescent="0.2">
      <c r="A317" s="8"/>
      <c r="B317" s="36"/>
      <c r="C317" s="36"/>
      <c r="D317" s="84" t="s">
        <v>796</v>
      </c>
      <c r="E317" s="147"/>
      <c r="F317" s="399">
        <f>SUM('Príloha 2025'!F798)</f>
        <v>2.4</v>
      </c>
      <c r="G317" s="399">
        <f>SUM('Príloha 2025'!G798)</f>
        <v>4.9640000000000004</v>
      </c>
      <c r="H317" s="399">
        <f>SUM('Príloha 2025'!H798)</f>
        <v>0</v>
      </c>
      <c r="I317" s="399">
        <f>SUM('Príloha 2025'!I798)</f>
        <v>0</v>
      </c>
      <c r="J317" s="399">
        <f>SUM('Príloha 2025'!J798)</f>
        <v>0.4</v>
      </c>
      <c r="K317" s="399">
        <f>SUM('Príloha 2025'!K798)</f>
        <v>0</v>
      </c>
      <c r="L317" s="399">
        <f>SUM('Príloha 2025'!L798)</f>
        <v>0</v>
      </c>
      <c r="M317" s="419"/>
    </row>
    <row r="318" spans="1:13" s="1" customFormat="1" ht="11.25" customHeight="1" x14ac:dyDescent="0.2">
      <c r="A318" s="8"/>
      <c r="B318" s="36"/>
      <c r="C318" s="36"/>
      <c r="D318" s="84" t="s">
        <v>797</v>
      </c>
      <c r="E318" s="147"/>
      <c r="F318" s="399">
        <f>SUM('Príloha 2025'!F799)</f>
        <v>5.0999999999999996</v>
      </c>
      <c r="G318" s="399">
        <f>SUM('Príloha 2025'!G799)</f>
        <v>4.8</v>
      </c>
      <c r="H318" s="399">
        <f>SUM('Príloha 2025'!H799)</f>
        <v>7.1</v>
      </c>
      <c r="I318" s="399">
        <f>SUM('Príloha 2025'!I799)</f>
        <v>6</v>
      </c>
      <c r="J318" s="399">
        <f>SUM('Príloha 2025'!J799)</f>
        <v>5.6</v>
      </c>
      <c r="K318" s="399">
        <f>SUM('Príloha 2025'!K799)</f>
        <v>6</v>
      </c>
      <c r="L318" s="399">
        <f>SUM('Príloha 2025'!L799)</f>
        <v>6</v>
      </c>
      <c r="M318" s="419"/>
    </row>
    <row r="319" spans="1:13" s="1" customFormat="1" ht="11.25" customHeight="1" x14ac:dyDescent="0.2">
      <c r="A319" s="8"/>
      <c r="B319" s="36"/>
      <c r="C319" s="36"/>
      <c r="D319" s="84" t="s">
        <v>798</v>
      </c>
      <c r="E319" s="147"/>
      <c r="F319" s="399">
        <f>SUM('Príloha 2025'!F800)</f>
        <v>0</v>
      </c>
      <c r="G319" s="399">
        <f>SUM('Príloha 2025'!G800)</f>
        <v>5.4</v>
      </c>
      <c r="H319" s="399">
        <f>SUM('Príloha 2025'!H800)</f>
        <v>9.1999999999999993</v>
      </c>
      <c r="I319" s="399">
        <f>SUM('Príloha 2025'!I800)</f>
        <v>3.5</v>
      </c>
      <c r="J319" s="399">
        <f>SUM('Príloha 2025'!J800)</f>
        <v>5.9</v>
      </c>
      <c r="K319" s="399">
        <f>SUM('Príloha 2025'!K800)</f>
        <v>3.5</v>
      </c>
      <c r="L319" s="399">
        <f>SUM('Príloha 2025'!L800)</f>
        <v>3.5</v>
      </c>
      <c r="M319" s="419"/>
    </row>
    <row r="320" spans="1:13" s="1" customFormat="1" ht="11.25" customHeight="1" x14ac:dyDescent="0.2">
      <c r="A320" s="8"/>
      <c r="B320" s="36"/>
      <c r="C320" s="36"/>
      <c r="D320" s="378" t="s">
        <v>832</v>
      </c>
      <c r="E320" s="325"/>
      <c r="F320" s="399">
        <f>SUM('Príloha 2025'!F801)</f>
        <v>0</v>
      </c>
      <c r="G320" s="399">
        <f>SUM('Príloha 2025'!G801)</f>
        <v>0</v>
      </c>
      <c r="H320" s="399">
        <f>SUM('Príloha 2025'!H801)</f>
        <v>0</v>
      </c>
      <c r="I320" s="399">
        <f>SUM('Príloha 2025'!I801)</f>
        <v>0</v>
      </c>
      <c r="J320" s="399">
        <f>SUM('Príloha 2025'!J801)</f>
        <v>0</v>
      </c>
      <c r="K320" s="399">
        <f>SUM('Príloha 2025'!K801)</f>
        <v>0</v>
      </c>
      <c r="L320" s="399">
        <f>SUM('Príloha 2025'!L801)</f>
        <v>0</v>
      </c>
      <c r="M320" s="418"/>
    </row>
    <row r="321" spans="1:13" s="396" customFormat="1" ht="11.25" customHeight="1" x14ac:dyDescent="0.2">
      <c r="A321" s="8"/>
      <c r="B321" s="398"/>
      <c r="C321" s="398"/>
      <c r="D321" s="378" t="s">
        <v>1068</v>
      </c>
      <c r="E321" s="325"/>
      <c r="F321" s="399">
        <f>SUM('Príloha 2025'!F802)</f>
        <v>0</v>
      </c>
      <c r="G321" s="399">
        <f>SUM('Príloha 2025'!G802)</f>
        <v>0</v>
      </c>
      <c r="H321" s="399">
        <f>SUM('Príloha 2025'!H802)</f>
        <v>0</v>
      </c>
      <c r="I321" s="399">
        <f>SUM('Príloha 2025'!I802)</f>
        <v>0</v>
      </c>
      <c r="J321" s="399">
        <f>SUM('Príloha 2025'!J802)</f>
        <v>0</v>
      </c>
      <c r="K321" s="399">
        <f>SUM('Príloha 2025'!K802)</f>
        <v>0</v>
      </c>
      <c r="L321" s="399">
        <f>SUM('Príloha 2025'!L802)</f>
        <v>0</v>
      </c>
      <c r="M321" s="418"/>
    </row>
    <row r="322" spans="1:13" s="396" customFormat="1" ht="11.25" customHeight="1" x14ac:dyDescent="0.2">
      <c r="A322" s="8"/>
      <c r="B322" s="398"/>
      <c r="C322" s="398"/>
      <c r="D322" s="378" t="s">
        <v>1070</v>
      </c>
      <c r="E322" s="325"/>
      <c r="F322" s="399">
        <f>SUM('Príloha 2025'!F803)</f>
        <v>0.8</v>
      </c>
      <c r="G322" s="399">
        <f>SUM('Príloha 2025'!G803)</f>
        <v>0.91800000000000004</v>
      </c>
      <c r="H322" s="399">
        <f>SUM('Príloha 2025'!H803)</f>
        <v>1.2</v>
      </c>
      <c r="I322" s="399">
        <f>SUM('Príloha 2025'!I803)</f>
        <v>1.6</v>
      </c>
      <c r="J322" s="399">
        <f>SUM('Príloha 2025'!J803)</f>
        <v>1.5</v>
      </c>
      <c r="K322" s="399">
        <f>SUM('Príloha 2025'!K803)</f>
        <v>1</v>
      </c>
      <c r="L322" s="399">
        <f>SUM('Príloha 2025'!L803)</f>
        <v>1</v>
      </c>
      <c r="M322" s="418" t="s">
        <v>1254</v>
      </c>
    </row>
    <row r="323" spans="1:13" s="396" customFormat="1" ht="11.25" customHeight="1" x14ac:dyDescent="0.2">
      <c r="A323" s="8"/>
      <c r="B323" s="398"/>
      <c r="C323" s="398"/>
      <c r="D323" s="400" t="s">
        <v>1265</v>
      </c>
      <c r="E323" s="147"/>
      <c r="F323" s="399">
        <f>SUM('Príloha 2025'!F804)</f>
        <v>0</v>
      </c>
      <c r="G323" s="399">
        <f>SUM('Príloha 2025'!G804)</f>
        <v>0</v>
      </c>
      <c r="H323" s="399">
        <f>SUM('Príloha 2025'!H804)</f>
        <v>0</v>
      </c>
      <c r="I323" s="399">
        <f>SUM('Príloha 2025'!I804)</f>
        <v>0</v>
      </c>
      <c r="J323" s="399">
        <f>SUM('Príloha 2025'!J804)</f>
        <v>0.4</v>
      </c>
      <c r="K323" s="399">
        <f>SUM('Príloha 2025'!K804)</f>
        <v>0</v>
      </c>
      <c r="L323" s="399">
        <f>SUM('Príloha 2025'!L804)</f>
        <v>0</v>
      </c>
      <c r="M323" s="418"/>
    </row>
    <row r="324" spans="1:13" s="396" customFormat="1" ht="11.25" customHeight="1" x14ac:dyDescent="0.2">
      <c r="A324" s="8"/>
      <c r="B324" s="398"/>
      <c r="C324" s="398"/>
      <c r="D324" s="400" t="s">
        <v>1137</v>
      </c>
      <c r="E324" s="147"/>
      <c r="F324" s="399">
        <f>SUM('Príloha 2025'!F805)</f>
        <v>0</v>
      </c>
      <c r="G324" s="399">
        <f>SUM('Príloha 2025'!G805)</f>
        <v>4.6859999999999999</v>
      </c>
      <c r="H324" s="399">
        <f>SUM('Príloha 2025'!H805)</f>
        <v>0</v>
      </c>
      <c r="I324" s="399">
        <f>SUM('Príloha 2025'!I805)</f>
        <v>0</v>
      </c>
      <c r="J324" s="399">
        <f>SUM('Príloha 2025'!J805)</f>
        <v>0</v>
      </c>
      <c r="K324" s="399">
        <f>SUM('Príloha 2025'!K805)</f>
        <v>0</v>
      </c>
      <c r="L324" s="399">
        <f>SUM('Príloha 2025'!L805)</f>
        <v>0</v>
      </c>
      <c r="M324" s="418"/>
    </row>
    <row r="325" spans="1:13" s="396" customFormat="1" ht="11.25" customHeight="1" x14ac:dyDescent="0.2">
      <c r="A325" s="8"/>
      <c r="B325" s="398"/>
      <c r="C325" s="398"/>
      <c r="D325" s="400" t="s">
        <v>1006</v>
      </c>
      <c r="E325" s="147"/>
      <c r="F325" s="399">
        <f>SUM('Príloha 2025'!F806)</f>
        <v>19.600000000000001</v>
      </c>
      <c r="G325" s="399">
        <f>SUM('Príloha 2025'!G806)</f>
        <v>0</v>
      </c>
      <c r="H325" s="399">
        <f>SUM('Príloha 2025'!H806)</f>
        <v>0</v>
      </c>
      <c r="I325" s="399">
        <f>SUM('Príloha 2025'!I806)</f>
        <v>0</v>
      </c>
      <c r="J325" s="399">
        <f>SUM('Príloha 2025'!J806)</f>
        <v>0</v>
      </c>
      <c r="K325" s="399">
        <f>SUM('Príloha 2025'!K806)</f>
        <v>0</v>
      </c>
      <c r="L325" s="399">
        <f>SUM('Príloha 2025'!L806)</f>
        <v>0</v>
      </c>
      <c r="M325" s="419"/>
    </row>
    <row r="326" spans="1:13" s="1" customFormat="1" ht="11.25" customHeight="1" x14ac:dyDescent="0.2">
      <c r="A326" s="8"/>
      <c r="B326" s="36"/>
      <c r="C326" s="36"/>
      <c r="D326" s="84" t="s">
        <v>1080</v>
      </c>
      <c r="E326" s="147"/>
      <c r="F326" s="399">
        <f>SUM('Príloha 2025'!F807)</f>
        <v>64.599999999999994</v>
      </c>
      <c r="G326" s="399">
        <f>SUM('Príloha 2025'!G807)</f>
        <v>58.143999999999998</v>
      </c>
      <c r="H326" s="399">
        <f>SUM('Príloha 2025'!H807)</f>
        <v>129.4</v>
      </c>
      <c r="I326" s="399">
        <f>SUM('Príloha 2025'!I807)</f>
        <v>0</v>
      </c>
      <c r="J326" s="399">
        <f>SUM('Príloha 2025'!J807)</f>
        <v>0</v>
      </c>
      <c r="K326" s="399">
        <f>SUM('Príloha 2025'!K807)</f>
        <v>0</v>
      </c>
      <c r="L326" s="399">
        <f>SUM('Príloha 2025'!L807)</f>
        <v>0</v>
      </c>
      <c r="M326" s="419"/>
    </row>
    <row r="327" spans="1:13" s="396" customFormat="1" ht="11.25" customHeight="1" x14ac:dyDescent="0.2">
      <c r="A327" s="8"/>
      <c r="B327" s="398"/>
      <c r="C327" s="398"/>
      <c r="D327" s="400" t="s">
        <v>1169</v>
      </c>
      <c r="E327" s="147"/>
      <c r="F327" s="399">
        <f>SUM('Príloha 2025'!F808)</f>
        <v>0</v>
      </c>
      <c r="G327" s="399">
        <f>SUM('Príloha 2025'!G808)</f>
        <v>46.399000000000001</v>
      </c>
      <c r="H327" s="399">
        <f>SUM('Príloha 2025'!H808)</f>
        <v>0</v>
      </c>
      <c r="I327" s="399">
        <f>SUM('Príloha 2025'!I808)</f>
        <v>78.400000000000006</v>
      </c>
      <c r="J327" s="399">
        <f>SUM('Príloha 2025'!J808)</f>
        <v>78.400000000000006</v>
      </c>
      <c r="K327" s="399">
        <f>SUM('Príloha 2025'!K808)</f>
        <v>78.400000000000006</v>
      </c>
      <c r="L327" s="399">
        <f>SUM('Príloha 2025'!L808)</f>
        <v>78.400000000000006</v>
      </c>
      <c r="M327" s="419"/>
    </row>
    <row r="328" spans="1:13" s="396" customFormat="1" ht="11.25" customHeight="1" x14ac:dyDescent="0.2">
      <c r="A328" s="8"/>
      <c r="B328" s="398"/>
      <c r="C328" s="398"/>
      <c r="D328" s="400" t="s">
        <v>1166</v>
      </c>
      <c r="E328" s="147"/>
      <c r="F328" s="399">
        <f>SUM('Príloha 2025'!F809)</f>
        <v>9.9</v>
      </c>
      <c r="G328" s="399">
        <f>SUM('Príloha 2025'!G809)</f>
        <v>0</v>
      </c>
      <c r="H328" s="399">
        <f>SUM('Príloha 2025'!H809)</f>
        <v>0</v>
      </c>
      <c r="I328" s="399">
        <f>SUM('Príloha 2025'!I809)</f>
        <v>0</v>
      </c>
      <c r="J328" s="399">
        <f>SUM('Príloha 2025'!J809)</f>
        <v>0</v>
      </c>
      <c r="K328" s="399">
        <f>SUM('Príloha 2025'!K809)</f>
        <v>0</v>
      </c>
      <c r="L328" s="399">
        <f>SUM('Príloha 2025'!L809)</f>
        <v>0</v>
      </c>
      <c r="M328" s="419"/>
    </row>
    <row r="329" spans="1:13" s="396" customFormat="1" ht="11.25" customHeight="1" x14ac:dyDescent="0.2">
      <c r="A329" s="8"/>
      <c r="B329" s="398"/>
      <c r="C329" s="398"/>
      <c r="D329" s="400" t="s">
        <v>1263</v>
      </c>
      <c r="E329" s="147"/>
      <c r="F329" s="399">
        <f>SUM('Príloha 2025'!F810)</f>
        <v>0</v>
      </c>
      <c r="G329" s="399">
        <f>SUM('Príloha 2025'!G810)</f>
        <v>0</v>
      </c>
      <c r="H329" s="399">
        <f>SUM('Príloha 2025'!H810)</f>
        <v>0</v>
      </c>
      <c r="I329" s="399">
        <f>SUM('Príloha 2025'!I810)</f>
        <v>0</v>
      </c>
      <c r="J329" s="399">
        <f>SUM('Príloha 2025'!J810)</f>
        <v>8.6</v>
      </c>
      <c r="K329" s="399">
        <f>SUM('Príloha 2025'!K810)</f>
        <v>0</v>
      </c>
      <c r="L329" s="399">
        <f>SUM('Príloha 2025'!L810)</f>
        <v>0</v>
      </c>
      <c r="M329" s="418"/>
    </row>
    <row r="330" spans="1:13" s="396" customFormat="1" ht="11.25" customHeight="1" x14ac:dyDescent="0.2">
      <c r="A330" s="8"/>
      <c r="B330" s="398"/>
      <c r="C330" s="398"/>
      <c r="D330" s="400" t="s">
        <v>1231</v>
      </c>
      <c r="E330" s="147"/>
      <c r="F330" s="399">
        <f>SUM('Príloha 2025'!F811)</f>
        <v>0</v>
      </c>
      <c r="G330" s="399">
        <f>SUM('Príloha 2025'!G811)</f>
        <v>0</v>
      </c>
      <c r="H330" s="399">
        <f>SUM('Príloha 2025'!H811)</f>
        <v>0</v>
      </c>
      <c r="I330" s="399">
        <f>SUM('Príloha 2025'!I811)</f>
        <v>135.30000000000001</v>
      </c>
      <c r="J330" s="399">
        <f>SUM('Príloha 2025'!J811)</f>
        <v>110.3</v>
      </c>
      <c r="K330" s="399">
        <f>SUM('Príloha 2025'!K811)</f>
        <v>135.30000000000001</v>
      </c>
      <c r="L330" s="399">
        <f>SUM('Príloha 2025'!L811)</f>
        <v>135.30000000000001</v>
      </c>
      <c r="M330" s="418"/>
    </row>
    <row r="331" spans="1:13" s="396" customFormat="1" ht="11.25" customHeight="1" x14ac:dyDescent="0.2">
      <c r="A331" s="8"/>
      <c r="B331" s="398"/>
      <c r="C331" s="398"/>
      <c r="D331" s="400" t="s">
        <v>961</v>
      </c>
      <c r="E331" s="147"/>
      <c r="F331" s="399">
        <f>SUM('Príloha 2025'!F812)</f>
        <v>7.1</v>
      </c>
      <c r="G331" s="399">
        <f>SUM('Príloha 2025'!G812)</f>
        <v>5.7750000000000004</v>
      </c>
      <c r="H331" s="399">
        <f>SUM('Príloha 2025'!H812)</f>
        <v>5.6</v>
      </c>
      <c r="I331" s="399">
        <f>SUM('Príloha 2025'!I812)</f>
        <v>5.6</v>
      </c>
      <c r="J331" s="399">
        <f>SUM('Príloha 2025'!J812)</f>
        <v>2.5</v>
      </c>
      <c r="K331" s="399">
        <f>SUM('Príloha 2025'!K812)</f>
        <v>5.6</v>
      </c>
      <c r="L331" s="399">
        <f>SUM('Príloha 2025'!L812)</f>
        <v>5.6</v>
      </c>
      <c r="M331" s="418"/>
    </row>
    <row r="332" spans="1:13" s="396" customFormat="1" ht="11.25" customHeight="1" x14ac:dyDescent="0.2">
      <c r="A332" s="8"/>
      <c r="B332" s="398"/>
      <c r="C332" s="398"/>
      <c r="D332" s="378" t="s">
        <v>1262</v>
      </c>
      <c r="E332" s="325"/>
      <c r="F332" s="399">
        <f>SUM('Príloha 2025'!F813)</f>
        <v>0</v>
      </c>
      <c r="G332" s="399">
        <f>SUM('Príloha 2025'!G813)</f>
        <v>0</v>
      </c>
      <c r="H332" s="399">
        <f>SUM('Príloha 2025'!H813)</f>
        <v>0</v>
      </c>
      <c r="I332" s="399">
        <f>SUM('Príloha 2025'!I813)</f>
        <v>0</v>
      </c>
      <c r="J332" s="399">
        <f>SUM('Príloha 2025'!J813)</f>
        <v>1.8</v>
      </c>
      <c r="K332" s="399">
        <f>SUM('Príloha 2025'!K813)</f>
        <v>0</v>
      </c>
      <c r="L332" s="399">
        <f>SUM('Príloha 2025'!L813)</f>
        <v>0</v>
      </c>
      <c r="M332" s="418"/>
    </row>
    <row r="333" spans="1:13" s="396" customFormat="1" ht="11.25" customHeight="1" x14ac:dyDescent="0.2">
      <c r="A333" s="8"/>
      <c r="B333" s="454"/>
      <c r="C333" s="455"/>
      <c r="D333" s="378" t="s">
        <v>1064</v>
      </c>
      <c r="E333" s="325"/>
      <c r="F333" s="399">
        <f>SUM('Príloha 2025'!F814)</f>
        <v>5</v>
      </c>
      <c r="G333" s="399">
        <f>SUM('Príloha 2025'!G814)</f>
        <v>5</v>
      </c>
      <c r="H333" s="399">
        <f>SUM('Príloha 2025'!H814)</f>
        <v>5</v>
      </c>
      <c r="I333" s="399">
        <f>SUM('Príloha 2025'!I814)</f>
        <v>5</v>
      </c>
      <c r="J333" s="399">
        <f>SUM('Príloha 2025'!J814)</f>
        <v>5</v>
      </c>
      <c r="K333" s="399">
        <f>SUM('Príloha 2025'!K814)</f>
        <v>5</v>
      </c>
      <c r="L333" s="399">
        <f>SUM('Príloha 2025'!L814)</f>
        <v>5</v>
      </c>
      <c r="M333" s="418"/>
    </row>
    <row r="334" spans="1:13" s="396" customFormat="1" ht="11.25" customHeight="1" x14ac:dyDescent="0.2">
      <c r="A334" s="8"/>
      <c r="B334" s="454"/>
      <c r="C334" s="455"/>
      <c r="D334" s="378" t="s">
        <v>1132</v>
      </c>
      <c r="E334" s="325"/>
      <c r="F334" s="399">
        <f>SUM('Príloha 2025'!F815)</f>
        <v>28.5</v>
      </c>
      <c r="G334" s="399">
        <f>SUM('Príloha 2025'!G815)</f>
        <v>0</v>
      </c>
      <c r="H334" s="399">
        <f>SUM('Príloha 2025'!H815)</f>
        <v>0</v>
      </c>
      <c r="I334" s="399">
        <f>SUM('Príloha 2025'!I815)</f>
        <v>0</v>
      </c>
      <c r="J334" s="399">
        <f>SUM('Príloha 2025'!J815)</f>
        <v>4.5</v>
      </c>
      <c r="K334" s="399">
        <f>SUM('Príloha 2025'!K815)</f>
        <v>0</v>
      </c>
      <c r="L334" s="399">
        <f>SUM('Príloha 2025'!L815)</f>
        <v>0</v>
      </c>
      <c r="M334" s="418" t="s">
        <v>1254</v>
      </c>
    </row>
    <row r="335" spans="1:13" s="396" customFormat="1" ht="11.25" customHeight="1" x14ac:dyDescent="0.2">
      <c r="A335" s="8"/>
      <c r="B335" s="454"/>
      <c r="C335" s="455"/>
      <c r="D335" s="378" t="s">
        <v>1200</v>
      </c>
      <c r="E335" s="325"/>
      <c r="F335" s="399">
        <v>0</v>
      </c>
      <c r="G335" s="399">
        <f>SUM('Príloha 2025'!G816)</f>
        <v>0.252</v>
      </c>
      <c r="H335" s="399">
        <v>0</v>
      </c>
      <c r="I335" s="399">
        <v>0</v>
      </c>
      <c r="J335" s="399">
        <v>0</v>
      </c>
      <c r="K335" s="399">
        <v>0</v>
      </c>
      <c r="L335" s="399">
        <v>0</v>
      </c>
      <c r="M335" s="418"/>
    </row>
    <row r="336" spans="1:13" s="396" customFormat="1" ht="11.25" customHeight="1" x14ac:dyDescent="0.2">
      <c r="A336" s="8"/>
      <c r="B336" s="454"/>
      <c r="C336" s="455"/>
      <c r="D336" s="378" t="s">
        <v>1201</v>
      </c>
      <c r="E336" s="325"/>
      <c r="F336" s="399">
        <v>0</v>
      </c>
      <c r="G336" s="399">
        <f>SUM('Príloha 2025'!G817)</f>
        <v>3.657</v>
      </c>
      <c r="H336" s="399">
        <v>0</v>
      </c>
      <c r="I336" s="399">
        <v>0</v>
      </c>
      <c r="J336" s="399">
        <v>0</v>
      </c>
      <c r="K336" s="399">
        <v>0</v>
      </c>
      <c r="L336" s="399">
        <v>0</v>
      </c>
      <c r="M336" s="418"/>
    </row>
    <row r="337" spans="1:13" s="396" customFormat="1" ht="11.25" customHeight="1" x14ac:dyDescent="0.2">
      <c r="A337" s="8"/>
      <c r="B337" s="454"/>
      <c r="C337" s="455"/>
      <c r="D337" s="378" t="s">
        <v>1202</v>
      </c>
      <c r="E337" s="325"/>
      <c r="F337" s="399">
        <v>0</v>
      </c>
      <c r="G337" s="399">
        <f>SUM('Príloha 2025'!G818)</f>
        <v>0.872</v>
      </c>
      <c r="H337" s="399">
        <v>0</v>
      </c>
      <c r="I337" s="399">
        <v>0</v>
      </c>
      <c r="J337" s="399">
        <v>0</v>
      </c>
      <c r="K337" s="399">
        <v>0</v>
      </c>
      <c r="L337" s="399">
        <v>0</v>
      </c>
      <c r="M337" s="418"/>
    </row>
    <row r="338" spans="1:13" s="396" customFormat="1" ht="11.25" customHeight="1" x14ac:dyDescent="0.2">
      <c r="A338" s="8"/>
      <c r="B338" s="454"/>
      <c r="C338" s="455"/>
      <c r="D338" s="378" t="s">
        <v>1167</v>
      </c>
      <c r="E338" s="325"/>
      <c r="F338" s="399">
        <f>SUM('Príloha 2025'!F819)</f>
        <v>17.399999999999999</v>
      </c>
      <c r="G338" s="399">
        <f>SUM('Príloha 2025'!G819)</f>
        <v>12.589</v>
      </c>
      <c r="H338" s="399">
        <f>SUM('Príloha 2025'!H819)</f>
        <v>10</v>
      </c>
      <c r="I338" s="399">
        <f>SUM('Príloha 2025'!I819)</f>
        <v>0</v>
      </c>
      <c r="J338" s="399">
        <f>SUM('Príloha 2025'!J819)</f>
        <v>16.399999999999999</v>
      </c>
      <c r="K338" s="399">
        <f>SUM('Príloha 2025'!K819)</f>
        <v>0</v>
      </c>
      <c r="L338" s="399">
        <f>SUM('Príloha 2025'!L819)</f>
        <v>0</v>
      </c>
      <c r="M338" s="419"/>
    </row>
    <row r="339" spans="1:13" s="396" customFormat="1" ht="11.25" customHeight="1" x14ac:dyDescent="0.2">
      <c r="A339" s="8"/>
      <c r="B339" s="454">
        <v>700</v>
      </c>
      <c r="C339" s="455"/>
      <c r="D339" s="378" t="s">
        <v>1260</v>
      </c>
      <c r="E339" s="325"/>
      <c r="F339" s="399">
        <f>SUM('Príloha 2025'!F820)</f>
        <v>0</v>
      </c>
      <c r="G339" s="399">
        <f>SUM('Príloha 2025'!G820)</f>
        <v>0</v>
      </c>
      <c r="H339" s="399">
        <f>SUM('Príloha 2025'!H820)</f>
        <v>0</v>
      </c>
      <c r="I339" s="399">
        <f>SUM('Príloha 2025'!I820)</f>
        <v>0</v>
      </c>
      <c r="J339" s="399">
        <f>SUM('Príloha 2025'!J820)</f>
        <v>8.6999999999999993</v>
      </c>
      <c r="K339" s="399">
        <f>SUM('Príloha 2025'!K820)</f>
        <v>0</v>
      </c>
      <c r="L339" s="399">
        <f>SUM('Príloha 2025'!L820)</f>
        <v>0</v>
      </c>
      <c r="M339" s="419"/>
    </row>
    <row r="340" spans="1:13" s="396" customFormat="1" ht="11.25" customHeight="1" x14ac:dyDescent="0.2">
      <c r="A340" s="8"/>
      <c r="B340" s="454">
        <v>700</v>
      </c>
      <c r="C340" s="455"/>
      <c r="D340" s="378" t="s">
        <v>1289</v>
      </c>
      <c r="E340" s="325"/>
      <c r="F340" s="399">
        <f>SUM('Príloha 2025'!F821)</f>
        <v>0</v>
      </c>
      <c r="G340" s="399">
        <f>SUM('Príloha 2025'!G821)</f>
        <v>5.5</v>
      </c>
      <c r="H340" s="399">
        <f>SUM('Príloha 2025'!H821)</f>
        <v>0</v>
      </c>
      <c r="I340" s="399">
        <f>SUM('Príloha 2025'!I821)</f>
        <v>0</v>
      </c>
      <c r="J340" s="399">
        <f>SUM('Príloha 2025'!J821)</f>
        <v>3.1</v>
      </c>
      <c r="K340" s="399">
        <f>SUM('Príloha 2025'!K821)</f>
        <v>0</v>
      </c>
      <c r="L340" s="399">
        <f>SUM('Príloha 2025'!L821)</f>
        <v>0</v>
      </c>
      <c r="M340" s="418" t="s">
        <v>1254</v>
      </c>
    </row>
    <row r="341" spans="1:13" s="396" customFormat="1" ht="11.25" customHeight="1" x14ac:dyDescent="0.2">
      <c r="A341" s="8"/>
      <c r="B341" s="454">
        <v>700</v>
      </c>
      <c r="C341" s="455"/>
      <c r="D341" s="378" t="s">
        <v>1117</v>
      </c>
      <c r="E341" s="325"/>
      <c r="F341" s="399">
        <f>SUM('Príloha 2025'!F822)</f>
        <v>0</v>
      </c>
      <c r="G341" s="399">
        <v>0</v>
      </c>
      <c r="H341" s="399">
        <f>SUM('Príloha 2025'!H822)</f>
        <v>0</v>
      </c>
      <c r="I341" s="399">
        <f>SUM('Príloha 2025'!I822)</f>
        <v>28</v>
      </c>
      <c r="J341" s="399">
        <f>SUM('Príloha 2025'!J822)</f>
        <v>28</v>
      </c>
      <c r="K341" s="399">
        <f>SUM('Príloha 2025'!K822)</f>
        <v>0</v>
      </c>
      <c r="L341" s="399">
        <f>SUM('Príloha 2025'!L822)</f>
        <v>0</v>
      </c>
      <c r="M341" s="418"/>
    </row>
    <row r="342" spans="1:13" s="405" customFormat="1" ht="11.25" customHeight="1" x14ac:dyDescent="0.2">
      <c r="A342" s="365"/>
      <c r="B342" s="624" t="s">
        <v>788</v>
      </c>
      <c r="C342" s="625"/>
      <c r="D342" s="324" t="s">
        <v>991</v>
      </c>
      <c r="E342" s="325"/>
      <c r="F342" s="356">
        <f>SUM('Príloha 2025'!F823)</f>
        <v>868.69999999999993</v>
      </c>
      <c r="G342" s="356">
        <f>SUM('Príloha 2025'!G823)</f>
        <v>947.2</v>
      </c>
      <c r="H342" s="356">
        <f>SUM('Príloha 2025'!H823)</f>
        <v>979.5</v>
      </c>
      <c r="I342" s="356">
        <f>SUM('Príloha 2025'!I823)</f>
        <v>1049.4000000000001</v>
      </c>
      <c r="J342" s="356">
        <f>SUM('Príloha 2025'!J823)</f>
        <v>1055.8</v>
      </c>
      <c r="K342" s="356">
        <f>SUM('Príloha 2025'!K823)</f>
        <v>1049.4000000000001</v>
      </c>
      <c r="L342" s="356">
        <f>SUM('Príloha 2025'!L823)</f>
        <v>1049.4000000000001</v>
      </c>
      <c r="M342" s="411"/>
    </row>
    <row r="343" spans="1:13" s="1" customFormat="1" ht="11.25" customHeight="1" x14ac:dyDescent="0.2">
      <c r="A343" s="8"/>
      <c r="B343" s="323"/>
      <c r="C343" s="323"/>
      <c r="D343" s="84" t="s">
        <v>280</v>
      </c>
      <c r="E343" s="147"/>
      <c r="F343" s="399">
        <f>SUM('Príloha 2025'!F824)</f>
        <v>554</v>
      </c>
      <c r="G343" s="399">
        <f>SUM('Príloha 2025'!G824)</f>
        <v>601.70000000000005</v>
      </c>
      <c r="H343" s="399">
        <f>SUM('Príloha 2025'!H824)</f>
        <v>622</v>
      </c>
      <c r="I343" s="399">
        <f>SUM('Príloha 2025'!I824)</f>
        <v>646.9</v>
      </c>
      <c r="J343" s="399">
        <f>SUM('Príloha 2025'!J824)</f>
        <v>681.6</v>
      </c>
      <c r="K343" s="399">
        <f>SUM('Príloha 2025'!K824)</f>
        <v>646.9</v>
      </c>
      <c r="L343" s="399">
        <f>SUM('Príloha 2025'!L824)</f>
        <v>646.9</v>
      </c>
      <c r="M343" s="418" t="s">
        <v>1254</v>
      </c>
    </row>
    <row r="344" spans="1:13" s="1" customFormat="1" ht="11.25" customHeight="1" x14ac:dyDescent="0.2">
      <c r="A344" s="8"/>
      <c r="B344" s="323"/>
      <c r="C344" s="323"/>
      <c r="D344" s="84" t="s">
        <v>279</v>
      </c>
      <c r="E344" s="147"/>
      <c r="F344" s="399">
        <f>SUM('Príloha 2025'!F825)</f>
        <v>204.4</v>
      </c>
      <c r="G344" s="399">
        <f>SUM('Príloha 2025'!G825)</f>
        <v>213.9</v>
      </c>
      <c r="H344" s="399">
        <f>SUM('Príloha 2025'!H825)</f>
        <v>219</v>
      </c>
      <c r="I344" s="399">
        <f>SUM('Príloha 2025'!I825)</f>
        <v>245.5</v>
      </c>
      <c r="J344" s="399">
        <f>SUM('Príloha 2025'!J825)</f>
        <v>258.2</v>
      </c>
      <c r="K344" s="399">
        <f>SUM('Príloha 2025'!K825)</f>
        <v>245.5</v>
      </c>
      <c r="L344" s="399">
        <f>SUM('Príloha 2025'!L825)</f>
        <v>245.5</v>
      </c>
      <c r="M344" s="418" t="s">
        <v>1254</v>
      </c>
    </row>
    <row r="345" spans="1:13" s="1" customFormat="1" ht="11.25" customHeight="1" x14ac:dyDescent="0.2">
      <c r="A345" s="8"/>
      <c r="B345" s="323"/>
      <c r="C345" s="323"/>
      <c r="D345" s="84" t="s">
        <v>162</v>
      </c>
      <c r="E345" s="147"/>
      <c r="F345" s="399">
        <f>SUM('Príloha 2025'!F826)</f>
        <v>106.9</v>
      </c>
      <c r="G345" s="399">
        <f>SUM('Príloha 2025'!G826)</f>
        <v>131.6</v>
      </c>
      <c r="H345" s="399">
        <f>SUM('Príloha 2025'!H826)</f>
        <v>136.5</v>
      </c>
      <c r="I345" s="399">
        <f>SUM('Príloha 2025'!I826)</f>
        <v>151</v>
      </c>
      <c r="J345" s="399">
        <f>SUM('Príloha 2025'!J826)</f>
        <v>110</v>
      </c>
      <c r="K345" s="399">
        <f>SUM('Príloha 2025'!K826)</f>
        <v>151</v>
      </c>
      <c r="L345" s="399">
        <f>SUM('Príloha 2025'!L826)</f>
        <v>151</v>
      </c>
      <c r="M345" s="418" t="s">
        <v>1254</v>
      </c>
    </row>
    <row r="346" spans="1:13" s="1" customFormat="1" ht="11.25" customHeight="1" x14ac:dyDescent="0.2">
      <c r="A346" s="8"/>
      <c r="B346" s="323"/>
      <c r="C346" s="323"/>
      <c r="D346" s="84" t="s">
        <v>791</v>
      </c>
      <c r="E346" s="147"/>
      <c r="F346" s="399">
        <f>SUM('Príloha 2025'!F827)</f>
        <v>3.4</v>
      </c>
      <c r="G346" s="399">
        <f>SUM('Príloha 2025'!G827)</f>
        <v>0</v>
      </c>
      <c r="H346" s="399">
        <f>SUM('Príloha 2025'!H827)</f>
        <v>2</v>
      </c>
      <c r="I346" s="399">
        <f>SUM('Príloha 2025'!I827)</f>
        <v>6</v>
      </c>
      <c r="J346" s="399">
        <f>SUM('Príloha 2025'!J827)</f>
        <v>6</v>
      </c>
      <c r="K346" s="399">
        <f>SUM('Príloha 2025'!K827)</f>
        <v>6</v>
      </c>
      <c r="L346" s="399">
        <f>SUM('Príloha 2025'!L827)</f>
        <v>6</v>
      </c>
      <c r="M346" s="418"/>
    </row>
    <row r="347" spans="1:13" s="405" customFormat="1" ht="11.25" customHeight="1" x14ac:dyDescent="0.2">
      <c r="A347" s="365"/>
      <c r="B347" s="622" t="s">
        <v>792</v>
      </c>
      <c r="C347" s="623"/>
      <c r="D347" s="100" t="s">
        <v>991</v>
      </c>
      <c r="E347" s="147"/>
      <c r="F347" s="356">
        <f>SUM('Príloha 2025'!F828)</f>
        <v>62.600000000000009</v>
      </c>
      <c r="G347" s="356">
        <f>SUM('Príloha 2025'!G828)</f>
        <v>68.2</v>
      </c>
      <c r="H347" s="356">
        <f>SUM('Príloha 2025'!H828)</f>
        <v>55.300000000000004</v>
      </c>
      <c r="I347" s="356">
        <f>SUM('Príloha 2025'!I828)</f>
        <v>108.2</v>
      </c>
      <c r="J347" s="356">
        <f>SUM('Príloha 2025'!J828)</f>
        <v>134.9</v>
      </c>
      <c r="K347" s="356">
        <f>SUM('Príloha 2025'!K828)</f>
        <v>108.2</v>
      </c>
      <c r="L347" s="356">
        <f>SUM('Príloha 2025'!L828)</f>
        <v>108.2</v>
      </c>
      <c r="M347" s="411"/>
    </row>
    <row r="348" spans="1:13" s="1" customFormat="1" ht="11.25" customHeight="1" x14ac:dyDescent="0.2">
      <c r="A348" s="8"/>
      <c r="B348" s="323"/>
      <c r="C348" s="323"/>
      <c r="D348" s="84" t="s">
        <v>794</v>
      </c>
      <c r="E348" s="147"/>
      <c r="F348" s="399">
        <f>SUM('Príloha 2025'!F829)</f>
        <v>8.8000000000000007</v>
      </c>
      <c r="G348" s="399">
        <f>SUM('Príloha 2025'!G829)</f>
        <v>8.3000000000000007</v>
      </c>
      <c r="H348" s="399">
        <f>SUM('Príloha 2025'!H829)</f>
        <v>6</v>
      </c>
      <c r="I348" s="399">
        <f>SUM('Príloha 2025'!I829)</f>
        <v>8.5</v>
      </c>
      <c r="J348" s="399">
        <f>SUM('Príloha 2025'!J829)</f>
        <v>8.3000000000000007</v>
      </c>
      <c r="K348" s="399">
        <f>SUM('Príloha 2025'!K829)</f>
        <v>8.5</v>
      </c>
      <c r="L348" s="399">
        <f>SUM('Príloha 2025'!L829)</f>
        <v>8.5</v>
      </c>
      <c r="M348" s="418" t="s">
        <v>1254</v>
      </c>
    </row>
    <row r="349" spans="1:13" s="1" customFormat="1" ht="11.25" customHeight="1" x14ac:dyDescent="0.2">
      <c r="A349" s="8"/>
      <c r="B349" s="323"/>
      <c r="C349" s="323"/>
      <c r="D349" s="84" t="s">
        <v>817</v>
      </c>
      <c r="E349" s="147"/>
      <c r="F349" s="399">
        <f>SUM('Príloha 2025'!F830)</f>
        <v>14.3</v>
      </c>
      <c r="G349" s="399">
        <f>SUM('Príloha 2025'!G830)</f>
        <v>12.5</v>
      </c>
      <c r="H349" s="399">
        <f>SUM('Príloha 2025'!H830)</f>
        <v>14</v>
      </c>
      <c r="I349" s="399">
        <f>SUM('Príloha 2025'!I830)</f>
        <v>0</v>
      </c>
      <c r="J349" s="399">
        <f>SUM('Príloha 2025'!J830)</f>
        <v>0</v>
      </c>
      <c r="K349" s="399">
        <f>SUM('Príloha 2025'!K830)</f>
        <v>0</v>
      </c>
      <c r="L349" s="399">
        <f>SUM('Príloha 2025'!L830)</f>
        <v>0</v>
      </c>
      <c r="M349" s="419"/>
    </row>
    <row r="350" spans="1:13" s="1" customFormat="1" ht="11.25" customHeight="1" x14ac:dyDescent="0.2">
      <c r="A350" s="8"/>
      <c r="B350" s="323"/>
      <c r="C350" s="323"/>
      <c r="D350" s="84" t="s">
        <v>1095</v>
      </c>
      <c r="E350" s="147"/>
      <c r="F350" s="399">
        <f>SUM('Príloha 2025'!F831)</f>
        <v>0</v>
      </c>
      <c r="G350" s="399">
        <f>SUM('Príloha 2025'!G831)</f>
        <v>0</v>
      </c>
      <c r="H350" s="399">
        <f>SUM('Príloha 2025'!H831)</f>
        <v>0</v>
      </c>
      <c r="I350" s="399">
        <f>SUM('Príloha 2025'!I831)</f>
        <v>0</v>
      </c>
      <c r="J350" s="399">
        <f>SUM('Príloha 2025'!J831)</f>
        <v>0</v>
      </c>
      <c r="K350" s="399">
        <f>SUM('Príloha 2025'!K831)</f>
        <v>0</v>
      </c>
      <c r="L350" s="399">
        <f>SUM('Príloha 2025'!L831)</f>
        <v>0</v>
      </c>
      <c r="M350" s="418"/>
    </row>
    <row r="351" spans="1:13" s="1" customFormat="1" ht="11.25" customHeight="1" x14ac:dyDescent="0.2">
      <c r="A351" s="8"/>
      <c r="B351" s="323"/>
      <c r="C351" s="323"/>
      <c r="D351" s="84" t="s">
        <v>76</v>
      </c>
      <c r="E351" s="147"/>
      <c r="F351" s="399">
        <f>SUM('Príloha 2025'!F832)</f>
        <v>4.5999999999999996</v>
      </c>
      <c r="G351" s="399">
        <f>SUM('Príloha 2025'!G832)</f>
        <v>4.5999999999999996</v>
      </c>
      <c r="H351" s="399">
        <f>SUM('Príloha 2025'!H832)</f>
        <v>3</v>
      </c>
      <c r="I351" s="399">
        <f>SUM('Príloha 2025'!I832)</f>
        <v>4</v>
      </c>
      <c r="J351" s="399">
        <f>SUM('Príloha 2025'!J832)</f>
        <v>3.4</v>
      </c>
      <c r="K351" s="399">
        <f>SUM('Príloha 2025'!K832)</f>
        <v>4</v>
      </c>
      <c r="L351" s="399">
        <f>SUM('Príloha 2025'!L832)</f>
        <v>4</v>
      </c>
      <c r="M351" s="418" t="s">
        <v>1254</v>
      </c>
    </row>
    <row r="352" spans="1:13" s="1" customFormat="1" ht="11.25" customHeight="1" x14ac:dyDescent="0.2">
      <c r="A352" s="8"/>
      <c r="B352" s="323"/>
      <c r="C352" s="323"/>
      <c r="D352" s="84" t="s">
        <v>796</v>
      </c>
      <c r="E352" s="147"/>
      <c r="F352" s="399">
        <f>SUM('Príloha 2025'!F833)</f>
        <v>4.7</v>
      </c>
      <c r="G352" s="399">
        <f>SUM('Príloha 2025'!G833)</f>
        <v>5.3</v>
      </c>
      <c r="H352" s="399">
        <f>SUM('Príloha 2025'!H833)</f>
        <v>0</v>
      </c>
      <c r="I352" s="399">
        <f>SUM('Príloha 2025'!I833)</f>
        <v>0</v>
      </c>
      <c r="J352" s="399">
        <f>SUM('Príloha 2025'!J833)</f>
        <v>8.3000000000000007</v>
      </c>
      <c r="K352" s="399">
        <f>SUM('Príloha 2025'!K833)</f>
        <v>0</v>
      </c>
      <c r="L352" s="399">
        <f>SUM('Príloha 2025'!L833)</f>
        <v>0</v>
      </c>
      <c r="M352" s="418" t="s">
        <v>1254</v>
      </c>
    </row>
    <row r="353" spans="1:13" s="1" customFormat="1" ht="11.25" customHeight="1" x14ac:dyDescent="0.2">
      <c r="A353" s="8"/>
      <c r="B353" s="323"/>
      <c r="C353" s="323"/>
      <c r="D353" s="84" t="s">
        <v>797</v>
      </c>
      <c r="E353" s="147"/>
      <c r="F353" s="399">
        <f>SUM('Príloha 2025'!F834)</f>
        <v>4.4000000000000004</v>
      </c>
      <c r="G353" s="399">
        <f>SUM('Príloha 2025'!G834)</f>
        <v>2.2999999999999998</v>
      </c>
      <c r="H353" s="399">
        <f>SUM('Príloha 2025'!H834)</f>
        <v>4</v>
      </c>
      <c r="I353" s="399">
        <f>SUM('Príloha 2025'!I834)</f>
        <v>4</v>
      </c>
      <c r="J353" s="399">
        <f>SUM('Príloha 2025'!J834)</f>
        <v>1.5</v>
      </c>
      <c r="K353" s="399">
        <f>SUM('Príloha 2025'!K834)</f>
        <v>4</v>
      </c>
      <c r="L353" s="399">
        <f>SUM('Príloha 2025'!L834)</f>
        <v>4</v>
      </c>
      <c r="M353" s="419"/>
    </row>
    <row r="354" spans="1:13" s="1" customFormat="1" ht="11.25" customHeight="1" x14ac:dyDescent="0.2">
      <c r="A354" s="8"/>
      <c r="B354" s="323"/>
      <c r="C354" s="323"/>
      <c r="D354" s="84" t="s">
        <v>798</v>
      </c>
      <c r="E354" s="147"/>
      <c r="F354" s="399">
        <f>SUM('Príloha 2025'!F835)</f>
        <v>0</v>
      </c>
      <c r="G354" s="399">
        <f>SUM('Príloha 2025'!G835)</f>
        <v>3.5</v>
      </c>
      <c r="H354" s="399">
        <f>SUM('Príloha 2025'!H835)</f>
        <v>2</v>
      </c>
      <c r="I354" s="399">
        <f>SUM('Príloha 2025'!I835)</f>
        <v>4</v>
      </c>
      <c r="J354" s="399">
        <f>SUM('Príloha 2025'!J835)</f>
        <v>3.5</v>
      </c>
      <c r="K354" s="399">
        <f>SUM('Príloha 2025'!K835)</f>
        <v>4</v>
      </c>
      <c r="L354" s="399">
        <f>SUM('Príloha 2025'!L835)</f>
        <v>4</v>
      </c>
      <c r="M354" s="419"/>
    </row>
    <row r="355" spans="1:13" s="1" customFormat="1" ht="11.25" customHeight="1" x14ac:dyDescent="0.2">
      <c r="A355" s="8"/>
      <c r="B355" s="376"/>
      <c r="C355" s="376"/>
      <c r="D355" s="378" t="s">
        <v>832</v>
      </c>
      <c r="E355" s="147"/>
      <c r="F355" s="399">
        <f>SUM('Príloha 2025'!F836)</f>
        <v>0</v>
      </c>
      <c r="G355" s="399">
        <f>SUM('Príloha 2025'!G836)</f>
        <v>0</v>
      </c>
      <c r="H355" s="399">
        <f>SUM('Príloha 2025'!H836)</f>
        <v>0</v>
      </c>
      <c r="I355" s="399">
        <f>SUM('Príloha 2025'!I836)</f>
        <v>0</v>
      </c>
      <c r="J355" s="399">
        <f>SUM('Príloha 2025'!J836)</f>
        <v>0</v>
      </c>
      <c r="K355" s="399">
        <f>SUM('Príloha 2025'!K836)</f>
        <v>0</v>
      </c>
      <c r="L355" s="399">
        <f>SUM('Príloha 2025'!L836)</f>
        <v>0</v>
      </c>
      <c r="M355" s="418"/>
    </row>
    <row r="356" spans="1:13" s="396" customFormat="1" ht="11.25" customHeight="1" x14ac:dyDescent="0.2">
      <c r="A356" s="8"/>
      <c r="B356" s="445"/>
      <c r="C356" s="445"/>
      <c r="D356" s="378" t="s">
        <v>1068</v>
      </c>
      <c r="E356" s="147"/>
      <c r="F356" s="399">
        <f>SUM('Príloha 2025'!F837)</f>
        <v>0</v>
      </c>
      <c r="G356" s="399">
        <f>SUM('Príloha 2025'!G837)</f>
        <v>0</v>
      </c>
      <c r="H356" s="399">
        <f>SUM('Príloha 2025'!H837)</f>
        <v>0</v>
      </c>
      <c r="I356" s="399">
        <f>SUM('Príloha 2025'!I837)</f>
        <v>0</v>
      </c>
      <c r="J356" s="399">
        <f>SUM('Príloha 2025'!J837)</f>
        <v>0</v>
      </c>
      <c r="K356" s="399">
        <f>SUM('Príloha 2025'!K837)</f>
        <v>0</v>
      </c>
      <c r="L356" s="399">
        <f>SUM('Príloha 2025'!L837)</f>
        <v>0</v>
      </c>
      <c r="M356" s="418"/>
    </row>
    <row r="357" spans="1:13" s="396" customFormat="1" ht="11.25" customHeight="1" x14ac:dyDescent="0.2">
      <c r="A357" s="8"/>
      <c r="B357" s="445"/>
      <c r="C357" s="445"/>
      <c r="D357" s="378" t="s">
        <v>1070</v>
      </c>
      <c r="E357" s="147"/>
      <c r="F357" s="399">
        <f>SUM('Príloha 2025'!F838)</f>
        <v>0.7</v>
      </c>
      <c r="G357" s="399">
        <f>SUM('Príloha 2025'!G838)</f>
        <v>0.8</v>
      </c>
      <c r="H357" s="399">
        <f>SUM('Príloha 2025'!H838)</f>
        <v>1.2</v>
      </c>
      <c r="I357" s="399">
        <f>SUM('Príloha 2025'!I838)</f>
        <v>1.1000000000000001</v>
      </c>
      <c r="J357" s="399">
        <f>SUM('Príloha 2025'!J838)</f>
        <v>0.9</v>
      </c>
      <c r="K357" s="399">
        <f>SUM('Príloha 2025'!K838)</f>
        <v>1.1000000000000001</v>
      </c>
      <c r="L357" s="399">
        <f>SUM('Príloha 2025'!L838)</f>
        <v>1.1000000000000001</v>
      </c>
      <c r="M357" s="418" t="s">
        <v>1254</v>
      </c>
    </row>
    <row r="358" spans="1:13" s="396" customFormat="1" ht="11.25" customHeight="1" x14ac:dyDescent="0.2">
      <c r="A358" s="8"/>
      <c r="B358" s="445"/>
      <c r="C358" s="445"/>
      <c r="D358" s="378" t="s">
        <v>1170</v>
      </c>
      <c r="E358" s="147"/>
      <c r="F358" s="399">
        <f>SUM('Príloha 2025'!F839)</f>
        <v>0</v>
      </c>
      <c r="G358" s="399">
        <f>SUM('Príloha 2025'!G839)</f>
        <v>0.2</v>
      </c>
      <c r="H358" s="399">
        <f>SUM('Príloha 2025'!H839)</f>
        <v>0</v>
      </c>
      <c r="I358" s="399">
        <f>SUM('Príloha 2025'!I839)</f>
        <v>0</v>
      </c>
      <c r="J358" s="399">
        <f>SUM('Príloha 2025'!J839)</f>
        <v>0.7</v>
      </c>
      <c r="K358" s="399">
        <f>SUM('Príloha 2025'!K839)</f>
        <v>0</v>
      </c>
      <c r="L358" s="399">
        <f>SUM('Príloha 2025'!L839)</f>
        <v>0</v>
      </c>
      <c r="M358" s="419"/>
    </row>
    <row r="359" spans="1:13" s="396" customFormat="1" ht="11.25" customHeight="1" x14ac:dyDescent="0.2">
      <c r="A359" s="8"/>
      <c r="B359" s="445"/>
      <c r="C359" s="445"/>
      <c r="D359" s="378" t="s">
        <v>1231</v>
      </c>
      <c r="E359" s="147"/>
      <c r="F359" s="399">
        <f>SUM('Príloha 2025'!F840)</f>
        <v>0</v>
      </c>
      <c r="G359" s="399">
        <f>SUM('Príloha 2025'!G840)</f>
        <v>0</v>
      </c>
      <c r="H359" s="399">
        <f>SUM('Príloha 2025'!H840)</f>
        <v>0</v>
      </c>
      <c r="I359" s="399">
        <f>SUM('Príloha 2025'!I840)</f>
        <v>39.6</v>
      </c>
      <c r="J359" s="399">
        <f>SUM('Príloha 2025'!J840)</f>
        <v>36.1</v>
      </c>
      <c r="K359" s="399">
        <f>SUM('Príloha 2025'!K840)</f>
        <v>39.6</v>
      </c>
      <c r="L359" s="399">
        <f>SUM('Príloha 2025'!L840)</f>
        <v>39.6</v>
      </c>
      <c r="M359" s="419"/>
    </row>
    <row r="360" spans="1:13" s="396" customFormat="1" ht="11.25" customHeight="1" x14ac:dyDescent="0.2">
      <c r="A360" s="8"/>
      <c r="B360" s="445"/>
      <c r="C360" s="445"/>
      <c r="D360" s="378" t="s">
        <v>1234</v>
      </c>
      <c r="E360" s="147"/>
      <c r="F360" s="399">
        <f>SUM('Príloha 2025'!F841)</f>
        <v>0</v>
      </c>
      <c r="G360" s="399">
        <f>SUM('Príloha 2025'!G841)</f>
        <v>0</v>
      </c>
      <c r="H360" s="399">
        <f>SUM('Príloha 2025'!H841)</f>
        <v>0</v>
      </c>
      <c r="I360" s="399">
        <f>SUM('Príloha 2025'!I841)</f>
        <v>28.7</v>
      </c>
      <c r="J360" s="399">
        <f>SUM('Príloha 2025'!J841)</f>
        <v>28.9</v>
      </c>
      <c r="K360" s="399">
        <f>SUM('Príloha 2025'!K841)</f>
        <v>28.7</v>
      </c>
      <c r="L360" s="399">
        <f>SUM('Príloha 2025'!L841)</f>
        <v>28.7</v>
      </c>
      <c r="M360" s="419"/>
    </row>
    <row r="361" spans="1:13" s="396" customFormat="1" ht="11.25" customHeight="1" x14ac:dyDescent="0.2">
      <c r="A361" s="8"/>
      <c r="B361" s="445"/>
      <c r="C361" s="445"/>
      <c r="D361" s="378" t="s">
        <v>1134</v>
      </c>
      <c r="E361" s="147"/>
      <c r="F361" s="399">
        <f>SUM('Príloha 2025'!F842)</f>
        <v>0</v>
      </c>
      <c r="G361" s="399">
        <f>SUM('Príloha 2025'!G842)</f>
        <v>0.4</v>
      </c>
      <c r="H361" s="399">
        <f>SUM('Príloha 2025'!H842)</f>
        <v>0</v>
      </c>
      <c r="I361" s="399">
        <f>SUM('Príloha 2025'!I842)</f>
        <v>0</v>
      </c>
      <c r="J361" s="399">
        <f>SUM('Príloha 2025'!J842)</f>
        <v>0</v>
      </c>
      <c r="K361" s="399">
        <f>SUM('Príloha 2025'!K842)</f>
        <v>0</v>
      </c>
      <c r="L361" s="399">
        <f>SUM('Príloha 2025'!L842)</f>
        <v>0</v>
      </c>
      <c r="M361" s="419"/>
    </row>
    <row r="362" spans="1:13" s="396" customFormat="1" ht="11.25" customHeight="1" x14ac:dyDescent="0.2">
      <c r="A362" s="8"/>
      <c r="B362" s="445"/>
      <c r="C362" s="445"/>
      <c r="D362" s="378" t="s">
        <v>1268</v>
      </c>
      <c r="E362" s="147"/>
      <c r="F362" s="399">
        <f>SUM('Príloha 2025'!F843)</f>
        <v>0</v>
      </c>
      <c r="G362" s="399">
        <f>SUM('Príloha 2025'!G843)</f>
        <v>0</v>
      </c>
      <c r="H362" s="399">
        <f>SUM('Príloha 2025'!H843)</f>
        <v>0</v>
      </c>
      <c r="I362" s="399">
        <f>SUM('Príloha 2025'!I843)</f>
        <v>0</v>
      </c>
      <c r="J362" s="399">
        <f>SUM('Príloha 2025'!J843)</f>
        <v>10.199999999999999</v>
      </c>
      <c r="K362" s="399">
        <f>SUM('Príloha 2025'!K843)</f>
        <v>0</v>
      </c>
      <c r="L362" s="399">
        <f>SUM('Príloha 2025'!L843)</f>
        <v>0</v>
      </c>
      <c r="M362" s="418" t="s">
        <v>1254</v>
      </c>
    </row>
    <row r="363" spans="1:13" s="396" customFormat="1" ht="11.25" customHeight="1" x14ac:dyDescent="0.2">
      <c r="A363" s="8"/>
      <c r="B363" s="445"/>
      <c r="C363" s="445"/>
      <c r="D363" s="378" t="s">
        <v>961</v>
      </c>
      <c r="E363" s="147"/>
      <c r="F363" s="399">
        <f>SUM('Príloha 2025'!F844)</f>
        <v>1.3</v>
      </c>
      <c r="G363" s="399">
        <f>SUM('Príloha 2025'!G844)</f>
        <v>1.3</v>
      </c>
      <c r="H363" s="399">
        <f>SUM('Príloha 2025'!H844)</f>
        <v>2</v>
      </c>
      <c r="I363" s="399">
        <f>SUM('Príloha 2025'!I844)</f>
        <v>2</v>
      </c>
      <c r="J363" s="399">
        <f>SUM('Príloha 2025'!J844)</f>
        <v>2</v>
      </c>
      <c r="K363" s="399">
        <f>SUM('Príloha 2025'!K844)</f>
        <v>2</v>
      </c>
      <c r="L363" s="399">
        <f>SUM('Príloha 2025'!L844)</f>
        <v>2</v>
      </c>
      <c r="M363" s="419"/>
    </row>
    <row r="364" spans="1:13" s="396" customFormat="1" ht="11.25" customHeight="1" x14ac:dyDescent="0.2">
      <c r="A364" s="8"/>
      <c r="B364" s="445"/>
      <c r="C364" s="445"/>
      <c r="D364" s="378" t="s">
        <v>1169</v>
      </c>
      <c r="E364" s="147"/>
      <c r="F364" s="399">
        <f>SUM('Príloha 2025'!F845)</f>
        <v>0</v>
      </c>
      <c r="G364" s="399">
        <f>SUM('Príloha 2025'!G845)</f>
        <v>11.5</v>
      </c>
      <c r="H364" s="399">
        <f>SUM('Príloha 2025'!H845)</f>
        <v>23.1</v>
      </c>
      <c r="I364" s="399">
        <f>SUM('Príloha 2025'!I845)</f>
        <v>16.3</v>
      </c>
      <c r="J364" s="399">
        <f>SUM('Príloha 2025'!J845)</f>
        <v>16.3</v>
      </c>
      <c r="K364" s="399">
        <f>SUM('Príloha 2025'!K845)</f>
        <v>16.3</v>
      </c>
      <c r="L364" s="399">
        <f>SUM('Príloha 2025'!L845)</f>
        <v>16.3</v>
      </c>
      <c r="M364" s="419"/>
    </row>
    <row r="365" spans="1:13" s="396" customFormat="1" ht="11.25" customHeight="1" x14ac:dyDescent="0.2">
      <c r="A365" s="8"/>
      <c r="B365" s="445"/>
      <c r="C365" s="445"/>
      <c r="D365" s="378" t="s">
        <v>1132</v>
      </c>
      <c r="E365" s="147"/>
      <c r="F365" s="399">
        <f>SUM('Príloha 2025'!F846)</f>
        <v>8.3000000000000007</v>
      </c>
      <c r="G365" s="399">
        <f>SUM('Príloha 2025'!G846)</f>
        <v>0</v>
      </c>
      <c r="H365" s="399">
        <f>SUM('Príloha 2025'!H846)</f>
        <v>0</v>
      </c>
      <c r="I365" s="399">
        <f>SUM('Príloha 2025'!I846)</f>
        <v>0</v>
      </c>
      <c r="J365" s="399">
        <f>SUM('Príloha 2025'!J846)</f>
        <v>2.9</v>
      </c>
      <c r="K365" s="399">
        <f>SUM('Príloha 2025'!K846)</f>
        <v>0</v>
      </c>
      <c r="L365" s="399">
        <f>SUM('Príloha 2025'!L846)</f>
        <v>0</v>
      </c>
      <c r="M365" s="418" t="s">
        <v>1254</v>
      </c>
    </row>
    <row r="366" spans="1:13" s="396" customFormat="1" ht="11.25" customHeight="1" x14ac:dyDescent="0.2">
      <c r="A366" s="8"/>
      <c r="B366" s="445"/>
      <c r="C366" s="445"/>
      <c r="D366" s="378" t="s">
        <v>1203</v>
      </c>
      <c r="E366" s="147"/>
      <c r="F366" s="399">
        <f>SUM('Príloha 2025'!F847)</f>
        <v>0</v>
      </c>
      <c r="G366" s="399">
        <f>SUM('Príloha 2025'!G847)</f>
        <v>4.7</v>
      </c>
      <c r="H366" s="399">
        <f>SUM('Príloha 2025'!H847)</f>
        <v>0</v>
      </c>
      <c r="I366" s="399">
        <f>SUM('Príloha 2025'!I847)</f>
        <v>0</v>
      </c>
      <c r="J366" s="399">
        <f>SUM('Príloha 2025'!J847)</f>
        <v>0</v>
      </c>
      <c r="K366" s="399">
        <f>SUM('Príloha 2025'!K847)</f>
        <v>0</v>
      </c>
      <c r="L366" s="399">
        <f>SUM('Príloha 2025'!L847)</f>
        <v>0</v>
      </c>
      <c r="M366" s="419"/>
    </row>
    <row r="367" spans="1:13" s="396" customFormat="1" ht="11.25" customHeight="1" x14ac:dyDescent="0.2">
      <c r="A367" s="8"/>
      <c r="B367" s="445"/>
      <c r="C367" s="445"/>
      <c r="D367" s="378" t="s">
        <v>1171</v>
      </c>
      <c r="E367" s="147"/>
      <c r="F367" s="399">
        <f>SUM('Príloha 2025'!F848)</f>
        <v>0</v>
      </c>
      <c r="G367" s="399">
        <f>SUM('Príloha 2025'!G848)</f>
        <v>0.2</v>
      </c>
      <c r="H367" s="399">
        <f>SUM('Príloha 2025'!H848)</f>
        <v>0</v>
      </c>
      <c r="I367" s="399">
        <f>SUM('Príloha 2025'!I848)</f>
        <v>0</v>
      </c>
      <c r="J367" s="399">
        <f>SUM('Príloha 2025'!J848)</f>
        <v>0</v>
      </c>
      <c r="K367" s="399">
        <f>SUM('Príloha 2025'!K848)</f>
        <v>0</v>
      </c>
      <c r="L367" s="399">
        <f>SUM('Príloha 2025'!L848)</f>
        <v>0</v>
      </c>
      <c r="M367" s="419"/>
    </row>
    <row r="368" spans="1:13" s="396" customFormat="1" ht="11.25" customHeight="1" x14ac:dyDescent="0.2">
      <c r="A368" s="8"/>
      <c r="B368" s="445"/>
      <c r="C368" s="445"/>
      <c r="D368" s="378" t="s">
        <v>1172</v>
      </c>
      <c r="E368" s="147"/>
      <c r="F368" s="399">
        <f>SUM('Príloha 2025'!F849)</f>
        <v>0</v>
      </c>
      <c r="G368" s="399">
        <f>SUM('Príloha 2025'!G849)</f>
        <v>1.3</v>
      </c>
      <c r="H368" s="399">
        <f>SUM('Príloha 2025'!H849)</f>
        <v>0</v>
      </c>
      <c r="I368" s="399">
        <f>SUM('Príloha 2025'!I849)</f>
        <v>0</v>
      </c>
      <c r="J368" s="399">
        <f>SUM('Príloha 2025'!J849)</f>
        <v>0</v>
      </c>
      <c r="K368" s="399">
        <f>SUM('Príloha 2025'!K849)</f>
        <v>0</v>
      </c>
      <c r="L368" s="399">
        <f>SUM('Príloha 2025'!L849)</f>
        <v>0</v>
      </c>
      <c r="M368" s="419"/>
    </row>
    <row r="369" spans="1:13" s="396" customFormat="1" ht="11.25" customHeight="1" x14ac:dyDescent="0.2">
      <c r="A369" s="8"/>
      <c r="B369" s="445"/>
      <c r="C369" s="445"/>
      <c r="D369" s="378" t="s">
        <v>1135</v>
      </c>
      <c r="E369" s="147"/>
      <c r="F369" s="399">
        <f>SUM('Príloha 2025'!F852)</f>
        <v>15.5</v>
      </c>
      <c r="G369" s="399">
        <f>SUM('Príloha 2025'!G852)</f>
        <v>11.3</v>
      </c>
      <c r="H369" s="399">
        <f>SUM('Príloha 2025'!H852)</f>
        <v>0</v>
      </c>
      <c r="I369" s="399">
        <f>SUM('Príloha 2025'!I852)</f>
        <v>0</v>
      </c>
      <c r="J369" s="399">
        <f>SUM('Príloha 2025'!J852)</f>
        <v>11.9</v>
      </c>
      <c r="K369" s="399">
        <f>SUM('Príloha 2025'!K852)</f>
        <v>0</v>
      </c>
      <c r="L369" s="399">
        <f>SUM('Príloha 2025'!L852)</f>
        <v>0</v>
      </c>
      <c r="M369" s="419"/>
    </row>
    <row r="370" spans="1:13" s="405" customFormat="1" ht="11.25" customHeight="1" x14ac:dyDescent="0.2">
      <c r="A370" s="365"/>
      <c r="B370" s="452"/>
      <c r="C370" s="452"/>
      <c r="D370" s="327" t="s">
        <v>799</v>
      </c>
      <c r="E370" s="328"/>
      <c r="F370" s="538">
        <f>SUM('Príloha 2025'!F853)</f>
        <v>171.2</v>
      </c>
      <c r="G370" s="538">
        <f>SUM('Príloha 2025'!G853)</f>
        <v>174.27500000000001</v>
      </c>
      <c r="H370" s="538">
        <f>SUM('Príloha 2025'!H853)</f>
        <v>201.10000000000002</v>
      </c>
      <c r="I370" s="538">
        <f>SUM('Príloha 2025'!I853)</f>
        <v>225.90000000000003</v>
      </c>
      <c r="J370" s="538">
        <f>SUM('Príloha 2025'!J853)</f>
        <v>225.90000000000003</v>
      </c>
      <c r="K370" s="538">
        <f>SUM('Príloha 2025'!K853)</f>
        <v>211</v>
      </c>
      <c r="L370" s="538">
        <f>SUM('Príloha 2025'!L853)</f>
        <v>211</v>
      </c>
      <c r="M370" s="411"/>
    </row>
    <row r="371" spans="1:13" s="405" customFormat="1" ht="11.25" customHeight="1" x14ac:dyDescent="0.2">
      <c r="A371" s="365"/>
      <c r="B371" s="453"/>
      <c r="C371" s="453"/>
      <c r="D371" s="100" t="s">
        <v>761</v>
      </c>
      <c r="E371" s="147"/>
      <c r="F371" s="356">
        <f>SUM('Príloha 2025'!F854)</f>
        <v>101.2</v>
      </c>
      <c r="G371" s="356">
        <f>SUM('Príloha 2025'!G854)</f>
        <v>106.575</v>
      </c>
      <c r="H371" s="356">
        <f>SUM('Príloha 2025'!H854)</f>
        <v>128.50000000000003</v>
      </c>
      <c r="I371" s="356">
        <f>SUM('Príloha 2025'!I854)</f>
        <v>142.10000000000002</v>
      </c>
      <c r="J371" s="356">
        <f>SUM('Príloha 2025'!J854)</f>
        <v>142.10000000000002</v>
      </c>
      <c r="K371" s="356">
        <f>SUM('Príloha 2025'!K854)</f>
        <v>130.5</v>
      </c>
      <c r="L371" s="356">
        <f>SUM('Príloha 2025'!L854)</f>
        <v>130.5</v>
      </c>
      <c r="M371" s="411"/>
    </row>
    <row r="372" spans="1:13" s="1" customFormat="1" ht="11.25" customHeight="1" x14ac:dyDescent="0.2">
      <c r="A372" s="8"/>
      <c r="B372" s="323"/>
      <c r="C372" s="323"/>
      <c r="D372" s="84" t="s">
        <v>280</v>
      </c>
      <c r="E372" s="147"/>
      <c r="F372" s="399">
        <f>SUM('Príloha 2025'!F855)</f>
        <v>66.8</v>
      </c>
      <c r="G372" s="399">
        <f>SUM('Príloha 2025'!G855)</f>
        <v>70.819000000000003</v>
      </c>
      <c r="H372" s="399">
        <f>SUM('Príloha 2025'!H855)</f>
        <v>86.7</v>
      </c>
      <c r="I372" s="399">
        <f>SUM('Príloha 2025'!I855)</f>
        <v>87.5</v>
      </c>
      <c r="J372" s="399">
        <f>SUM('Príloha 2025'!J855)</f>
        <v>87.5</v>
      </c>
      <c r="K372" s="399">
        <f>SUM('Príloha 2025'!K855)</f>
        <v>87.5</v>
      </c>
      <c r="L372" s="399">
        <f>SUM('Príloha 2025'!L855)</f>
        <v>87.5</v>
      </c>
      <c r="M372" s="418"/>
    </row>
    <row r="373" spans="1:13" s="1" customFormat="1" ht="11.25" customHeight="1" x14ac:dyDescent="0.2">
      <c r="A373" s="8"/>
      <c r="B373" s="323"/>
      <c r="C373" s="323"/>
      <c r="D373" s="84" t="s">
        <v>279</v>
      </c>
      <c r="E373" s="147"/>
      <c r="F373" s="399">
        <f>SUM('Príloha 2025'!F856)</f>
        <v>25.2</v>
      </c>
      <c r="G373" s="399">
        <f>SUM('Príloha 2025'!G856)</f>
        <v>25.902999999999999</v>
      </c>
      <c r="H373" s="399">
        <f>SUM('Príloha 2025'!H856)</f>
        <v>32.1</v>
      </c>
      <c r="I373" s="399">
        <f>SUM('Príloha 2025'!I856)</f>
        <v>35.9</v>
      </c>
      <c r="J373" s="399">
        <f>SUM('Príloha 2025'!J856)</f>
        <v>35.9</v>
      </c>
      <c r="K373" s="399">
        <f>SUM('Príloha 2025'!K856)</f>
        <v>33.200000000000003</v>
      </c>
      <c r="L373" s="399">
        <f>SUM('Príloha 2025'!L856)</f>
        <v>33.200000000000003</v>
      </c>
      <c r="M373" s="418"/>
    </row>
    <row r="374" spans="1:13" s="1" customFormat="1" ht="11.25" customHeight="1" x14ac:dyDescent="0.2">
      <c r="A374" s="8"/>
      <c r="B374" s="323"/>
      <c r="C374" s="323"/>
      <c r="D374" s="84" t="s">
        <v>162</v>
      </c>
      <c r="E374" s="147"/>
      <c r="F374" s="399">
        <f>SUM('Príloha 2025'!F857)</f>
        <v>8.9</v>
      </c>
      <c r="G374" s="399">
        <f>SUM('Príloha 2025'!G857)</f>
        <v>9.7530000000000001</v>
      </c>
      <c r="H374" s="399">
        <f>SUM('Príloha 2025'!H857)</f>
        <v>9.3000000000000007</v>
      </c>
      <c r="I374" s="399">
        <f>SUM('Príloha 2025'!I857)</f>
        <v>9.4</v>
      </c>
      <c r="J374" s="399">
        <f>SUM('Príloha 2025'!J857)</f>
        <v>9.4</v>
      </c>
      <c r="K374" s="399">
        <f>SUM('Príloha 2025'!K857)</f>
        <v>9.4</v>
      </c>
      <c r="L374" s="399">
        <f>SUM('Príloha 2025'!L857)</f>
        <v>9.4</v>
      </c>
      <c r="M374" s="418"/>
    </row>
    <row r="375" spans="1:13" s="1" customFormat="1" ht="11.25" customHeight="1" x14ac:dyDescent="0.2">
      <c r="A375" s="8"/>
      <c r="B375" s="323"/>
      <c r="C375" s="323"/>
      <c r="D375" s="84" t="s">
        <v>791</v>
      </c>
      <c r="E375" s="147"/>
      <c r="F375" s="399">
        <f>SUM('Príloha 2025'!F858)</f>
        <v>0.3</v>
      </c>
      <c r="G375" s="399">
        <f>SUM('Príloha 2025'!G858)</f>
        <v>0.1</v>
      </c>
      <c r="H375" s="399">
        <f>SUM('Príloha 2025'!H858)</f>
        <v>0.4</v>
      </c>
      <c r="I375" s="399">
        <f>SUM('Príloha 2025'!I858)</f>
        <v>9.3000000000000007</v>
      </c>
      <c r="J375" s="399">
        <f>SUM('Príloha 2025'!J858)</f>
        <v>9.3000000000000007</v>
      </c>
      <c r="K375" s="399">
        <f>SUM('Príloha 2025'!K858)</f>
        <v>0.4</v>
      </c>
      <c r="L375" s="399">
        <f>SUM('Príloha 2025'!L858)</f>
        <v>0.4</v>
      </c>
    </row>
    <row r="376" spans="1:13" s="405" customFormat="1" ht="11.25" customHeight="1" x14ac:dyDescent="0.2">
      <c r="A376" s="365"/>
      <c r="B376" s="453"/>
      <c r="C376" s="453"/>
      <c r="D376" s="100" t="s">
        <v>992</v>
      </c>
      <c r="E376" s="147"/>
      <c r="F376" s="356">
        <f>SUM('Príloha 2025'!F859)</f>
        <v>70</v>
      </c>
      <c r="G376" s="356">
        <f>SUM('Príloha 2025'!G859)</f>
        <v>67.7</v>
      </c>
      <c r="H376" s="356">
        <f>SUM('Príloha 2025'!H859)</f>
        <v>72.599999999999994</v>
      </c>
      <c r="I376" s="356">
        <f>SUM('Príloha 2025'!I859)</f>
        <v>83.8</v>
      </c>
      <c r="J376" s="356">
        <f>SUM('Príloha 2025'!J859)</f>
        <v>83.8</v>
      </c>
      <c r="K376" s="356">
        <f>SUM('Príloha 2025'!K859)</f>
        <v>80.500000000000014</v>
      </c>
      <c r="L376" s="356">
        <f>SUM('Príloha 2025'!L859)</f>
        <v>80.500000000000014</v>
      </c>
      <c r="M376" s="411"/>
    </row>
    <row r="377" spans="1:13" s="1" customFormat="1" ht="11.25" customHeight="1" x14ac:dyDescent="0.2">
      <c r="A377" s="8"/>
      <c r="B377" s="323"/>
      <c r="C377" s="323"/>
      <c r="D377" s="84" t="s">
        <v>280</v>
      </c>
      <c r="E377" s="147"/>
      <c r="F377" s="399">
        <f>SUM('Príloha 2025'!F860)</f>
        <v>49.3</v>
      </c>
      <c r="G377" s="399">
        <f>SUM('Príloha 2025'!G860)</f>
        <v>47.7</v>
      </c>
      <c r="H377" s="399">
        <f>SUM('Príloha 2025'!H860)</f>
        <v>50</v>
      </c>
      <c r="I377" s="399">
        <f>SUM('Príloha 2025'!I860)</f>
        <v>55.7</v>
      </c>
      <c r="J377" s="399">
        <f>SUM('Príloha 2025'!J860)</f>
        <v>55.7</v>
      </c>
      <c r="K377" s="399">
        <f>SUM('Príloha 2025'!K860)</f>
        <v>55.7</v>
      </c>
      <c r="L377" s="399">
        <f>SUM('Príloha 2025'!L860)</f>
        <v>55.7</v>
      </c>
      <c r="M377" s="418" t="s">
        <v>1254</v>
      </c>
    </row>
    <row r="378" spans="1:13" s="1" customFormat="1" ht="11.25" customHeight="1" x14ac:dyDescent="0.2">
      <c r="A378" s="8"/>
      <c r="B378" s="323"/>
      <c r="C378" s="323"/>
      <c r="D378" s="84" t="s">
        <v>279</v>
      </c>
      <c r="E378" s="147"/>
      <c r="F378" s="399">
        <f>SUM('Príloha 2025'!F861)</f>
        <v>17.2</v>
      </c>
      <c r="G378" s="399">
        <f>SUM('Príloha 2025'!G861)</f>
        <v>16</v>
      </c>
      <c r="H378" s="399">
        <f>SUM('Príloha 2025'!H861)</f>
        <v>18.5</v>
      </c>
      <c r="I378" s="399">
        <f>SUM('Príloha 2025'!I861)</f>
        <v>21.9</v>
      </c>
      <c r="J378" s="399">
        <f>SUM('Príloha 2025'!J861)</f>
        <v>21.7</v>
      </c>
      <c r="K378" s="399">
        <f>SUM('Príloha 2025'!K861)</f>
        <v>21.1</v>
      </c>
      <c r="L378" s="399">
        <f>SUM('Príloha 2025'!L861)</f>
        <v>21.1</v>
      </c>
      <c r="M378" s="418" t="s">
        <v>1254</v>
      </c>
    </row>
    <row r="379" spans="1:13" s="1" customFormat="1" ht="11.25" customHeight="1" x14ac:dyDescent="0.2">
      <c r="A379" s="8"/>
      <c r="B379" s="323"/>
      <c r="C379" s="323"/>
      <c r="D379" s="84" t="s">
        <v>162</v>
      </c>
      <c r="E379" s="147"/>
      <c r="F379" s="399">
        <f>SUM('Príloha 2025'!F862)</f>
        <v>2.6</v>
      </c>
      <c r="G379" s="399">
        <f>SUM('Príloha 2025'!G862)</f>
        <v>3.2</v>
      </c>
      <c r="H379" s="399">
        <f>SUM('Príloha 2025'!H862)</f>
        <v>3.3</v>
      </c>
      <c r="I379" s="399">
        <f>SUM('Príloha 2025'!I862)</f>
        <v>3.3</v>
      </c>
      <c r="J379" s="399">
        <f>SUM('Príloha 2025'!J862)</f>
        <v>3.8</v>
      </c>
      <c r="K379" s="399">
        <f>SUM('Príloha 2025'!K862)</f>
        <v>3.3</v>
      </c>
      <c r="L379" s="399">
        <f>SUM('Príloha 2025'!L862)</f>
        <v>3.3</v>
      </c>
      <c r="M379" s="418"/>
    </row>
    <row r="380" spans="1:13" s="396" customFormat="1" ht="11.25" customHeight="1" x14ac:dyDescent="0.2">
      <c r="A380" s="8"/>
      <c r="B380" s="445"/>
      <c r="C380" s="445"/>
      <c r="D380" s="400" t="s">
        <v>938</v>
      </c>
      <c r="E380" s="147"/>
      <c r="F380" s="399">
        <f>SUM('Príloha 2025'!F863)</f>
        <v>0</v>
      </c>
      <c r="G380" s="399">
        <f>SUM('Príloha 2025'!G863)</f>
        <v>0.2</v>
      </c>
      <c r="H380" s="399">
        <f>SUM('Príloha 2025'!H863)</f>
        <v>0</v>
      </c>
      <c r="I380" s="399">
        <f>SUM('Príloha 2025'!I863)</f>
        <v>0</v>
      </c>
      <c r="J380" s="399">
        <f>SUM('Príloha 2025'!J863)</f>
        <v>0</v>
      </c>
      <c r="K380" s="399">
        <f>SUM('Príloha 2025'!K863)</f>
        <v>0</v>
      </c>
      <c r="L380" s="399">
        <f>SUM('Príloha 2025'!L863)</f>
        <v>0</v>
      </c>
      <c r="M380" s="446"/>
    </row>
    <row r="381" spans="1:13" s="1" customFormat="1" ht="11.25" customHeight="1" x14ac:dyDescent="0.2">
      <c r="A381" s="8"/>
      <c r="B381" s="323"/>
      <c r="C381" s="323"/>
      <c r="D381" s="84" t="s">
        <v>791</v>
      </c>
      <c r="E381" s="147"/>
      <c r="F381" s="399">
        <f>SUM('Príloha 2025'!F864)</f>
        <v>0.9</v>
      </c>
      <c r="G381" s="399">
        <f>SUM('Príloha 2025'!G864)</f>
        <v>0.6</v>
      </c>
      <c r="H381" s="399">
        <f>SUM('Príloha 2025'!H864)</f>
        <v>0.8</v>
      </c>
      <c r="I381" s="399">
        <f>SUM('Príloha 2025'!I864)</f>
        <v>2.9</v>
      </c>
      <c r="J381" s="399">
        <f>SUM('Príloha 2025'!J864)</f>
        <v>2.6</v>
      </c>
      <c r="K381" s="399">
        <f>SUM('Príloha 2025'!K864)</f>
        <v>0.4</v>
      </c>
      <c r="L381" s="399">
        <f>SUM('Príloha 2025'!L864)</f>
        <v>0.4</v>
      </c>
      <c r="M381" s="418" t="s">
        <v>1254</v>
      </c>
    </row>
    <row r="382" spans="1:13" s="1" customFormat="1" ht="11.25" customHeight="1" x14ac:dyDescent="0.2">
      <c r="A382" s="8"/>
      <c r="B382" s="326"/>
      <c r="C382" s="326"/>
      <c r="D382" s="327" t="s">
        <v>800</v>
      </c>
      <c r="E382" s="328"/>
      <c r="F382" s="538">
        <f>SUM('Príloha 2025'!F865)</f>
        <v>321.5</v>
      </c>
      <c r="G382" s="538">
        <f>SUM('Príloha 2025'!G865)</f>
        <v>357.47799999999995</v>
      </c>
      <c r="H382" s="538">
        <f>SUM('Príloha 2025'!H865)</f>
        <v>293.20000000000005</v>
      </c>
      <c r="I382" s="538">
        <f>SUM('Príloha 2025'!I865)</f>
        <v>270.60000000000002</v>
      </c>
      <c r="J382" s="538">
        <f>SUM('Príloha 2025'!J865)</f>
        <v>269.5</v>
      </c>
      <c r="K382" s="538">
        <f>SUM('Príloha 2025'!K865)</f>
        <v>269</v>
      </c>
      <c r="L382" s="538">
        <f>SUM('Príloha 2025'!L865)</f>
        <v>269</v>
      </c>
      <c r="M382" s="302"/>
    </row>
    <row r="383" spans="1:13" s="405" customFormat="1" ht="11.25" customHeight="1" x14ac:dyDescent="0.2">
      <c r="A383" s="365"/>
      <c r="B383" s="100"/>
      <c r="C383" s="100"/>
      <c r="D383" s="100" t="s">
        <v>763</v>
      </c>
      <c r="E383" s="147"/>
      <c r="F383" s="356">
        <f>SUM('Príloha 2025'!F866)</f>
        <v>156.4</v>
      </c>
      <c r="G383" s="356">
        <f>SUM('Príloha 2025'!G866)</f>
        <v>217.47799999999998</v>
      </c>
      <c r="H383" s="356">
        <f>SUM('Príloha 2025'!H866)</f>
        <v>142.70000000000002</v>
      </c>
      <c r="I383" s="356">
        <f>SUM('Príloha 2025'!I866)</f>
        <v>144.9</v>
      </c>
      <c r="J383" s="356">
        <f>SUM('Príloha 2025'!J866)</f>
        <v>143.80000000000001</v>
      </c>
      <c r="K383" s="356">
        <f>SUM('Príloha 2025'!K866)</f>
        <v>149.1</v>
      </c>
      <c r="L383" s="356">
        <f>SUM('Príloha 2025'!L866)</f>
        <v>149.1</v>
      </c>
    </row>
    <row r="384" spans="1:13" s="1" customFormat="1" ht="11.25" customHeight="1" x14ac:dyDescent="0.2">
      <c r="A384" s="8"/>
      <c r="B384" s="36"/>
      <c r="C384" s="36"/>
      <c r="D384" s="84" t="s">
        <v>280</v>
      </c>
      <c r="E384" s="147"/>
      <c r="F384" s="399">
        <f>SUM('Príloha 2025'!F867)</f>
        <v>59.4</v>
      </c>
      <c r="G384" s="399">
        <f>SUM('Príloha 2025'!G867)</f>
        <v>61.499000000000002</v>
      </c>
      <c r="H384" s="399">
        <f>SUM('Príloha 2025'!H867)</f>
        <v>60</v>
      </c>
      <c r="I384" s="399">
        <f>SUM('Príloha 2025'!I867)</f>
        <v>71.400000000000006</v>
      </c>
      <c r="J384" s="399">
        <f>SUM('Príloha 2025'!J867)</f>
        <v>71.400000000000006</v>
      </c>
      <c r="K384" s="399">
        <f>SUM('Príloha 2025'!K867)</f>
        <v>71.400000000000006</v>
      </c>
      <c r="L384" s="399">
        <f>SUM('Príloha 2025'!L867)</f>
        <v>71.400000000000006</v>
      </c>
      <c r="M384" s="418"/>
    </row>
    <row r="385" spans="1:13" s="1" customFormat="1" ht="11.25" customHeight="1" x14ac:dyDescent="0.2">
      <c r="A385" s="8"/>
      <c r="B385" s="36"/>
      <c r="C385" s="36"/>
      <c r="D385" s="84" t="s">
        <v>279</v>
      </c>
      <c r="E385" s="147"/>
      <c r="F385" s="399">
        <f>SUM('Príloha 2025'!F868)</f>
        <v>22.1</v>
      </c>
      <c r="G385" s="399">
        <f>SUM('Príloha 2025'!G868)</f>
        <v>22.451000000000001</v>
      </c>
      <c r="H385" s="399">
        <f>SUM('Príloha 2025'!H868)</f>
        <v>23.3</v>
      </c>
      <c r="I385" s="399">
        <f>SUM('Príloha 2025'!I868)</f>
        <v>27.7</v>
      </c>
      <c r="J385" s="399">
        <f>SUM('Príloha 2025'!J868)</f>
        <v>27.7</v>
      </c>
      <c r="K385" s="399">
        <f>SUM('Príloha 2025'!K868)</f>
        <v>27.7</v>
      </c>
      <c r="L385" s="399">
        <f>SUM('Príloha 2025'!L868)</f>
        <v>27.7</v>
      </c>
      <c r="M385" s="418"/>
    </row>
    <row r="386" spans="1:13" s="1" customFormat="1" ht="11.25" customHeight="1" x14ac:dyDescent="0.2">
      <c r="A386" s="8"/>
      <c r="B386" s="36"/>
      <c r="C386" s="36"/>
      <c r="D386" s="84" t="s">
        <v>162</v>
      </c>
      <c r="E386" s="147"/>
      <c r="F386" s="399">
        <f>SUM('Príloha 2025'!F869)</f>
        <v>23.9</v>
      </c>
      <c r="G386" s="399">
        <f>SUM('Príloha 2025'!G869)</f>
        <v>41.057000000000002</v>
      </c>
      <c r="H386" s="399">
        <f>SUM('Príloha 2025'!H869)</f>
        <v>27.5</v>
      </c>
      <c r="I386" s="399">
        <f>SUM('Príloha 2025'!I869)</f>
        <v>33.4</v>
      </c>
      <c r="J386" s="399">
        <f>SUM('Príloha 2025'!J869)</f>
        <v>26.9</v>
      </c>
      <c r="K386" s="399">
        <f>SUM('Príloha 2025'!K869)</f>
        <v>33.4</v>
      </c>
      <c r="L386" s="399">
        <f>SUM('Príloha 2025'!L869)</f>
        <v>33.4</v>
      </c>
      <c r="M386" s="418" t="s">
        <v>1254</v>
      </c>
    </row>
    <row r="387" spans="1:13" s="396" customFormat="1" ht="11.25" customHeight="1" x14ac:dyDescent="0.2">
      <c r="A387" s="8"/>
      <c r="B387" s="398"/>
      <c r="C387" s="398"/>
      <c r="D387" s="400" t="s">
        <v>922</v>
      </c>
      <c r="E387" s="147"/>
      <c r="F387" s="399">
        <f>SUM('Príloha 2025'!F870)</f>
        <v>51</v>
      </c>
      <c r="G387" s="399">
        <f>SUM('Príloha 2025'!G870)</f>
        <v>77.108999999999995</v>
      </c>
      <c r="H387" s="399">
        <f>SUM('Príloha 2025'!H870)</f>
        <v>30</v>
      </c>
      <c r="I387" s="399">
        <f>SUM('Príloha 2025'!I870)</f>
        <v>10</v>
      </c>
      <c r="J387" s="399">
        <f>SUM('Príloha 2025'!J870)</f>
        <v>15</v>
      </c>
      <c r="K387" s="399">
        <f>SUM('Príloha 2025'!K870)</f>
        <v>16</v>
      </c>
      <c r="L387" s="399">
        <f>SUM('Príloha 2025'!L870)</f>
        <v>16</v>
      </c>
      <c r="M387" s="418" t="s">
        <v>1254</v>
      </c>
    </row>
    <row r="388" spans="1:13" s="1" customFormat="1" ht="11.25" customHeight="1" x14ac:dyDescent="0.2">
      <c r="A388" s="8"/>
      <c r="B388" s="36"/>
      <c r="C388" s="36"/>
      <c r="D388" s="84" t="s">
        <v>791</v>
      </c>
      <c r="E388" s="147"/>
      <c r="F388" s="399">
        <f>SUM('Príloha 2025'!F871)</f>
        <v>0</v>
      </c>
      <c r="G388" s="399">
        <f>SUM('Príloha 2025'!G871)</f>
        <v>15.362</v>
      </c>
      <c r="H388" s="399">
        <f>SUM('Príloha 2025'!H871)</f>
        <v>1.9</v>
      </c>
      <c r="I388" s="399">
        <f>SUM('Príloha 2025'!I871)</f>
        <v>2.4</v>
      </c>
      <c r="J388" s="399">
        <f>SUM('Príloha 2025'!J871)</f>
        <v>2.8</v>
      </c>
      <c r="K388" s="399">
        <f>SUM('Príloha 2025'!K871)</f>
        <v>0.6</v>
      </c>
      <c r="L388" s="399">
        <f>SUM('Príloha 2025'!L871)</f>
        <v>0.6</v>
      </c>
      <c r="M388" s="418" t="s">
        <v>1254</v>
      </c>
    </row>
    <row r="389" spans="1:13" s="396" customFormat="1" ht="11.25" customHeight="1" x14ac:dyDescent="0.2">
      <c r="A389" s="8"/>
      <c r="B389" s="398">
        <v>700</v>
      </c>
      <c r="C389" s="398"/>
      <c r="D389" s="400" t="s">
        <v>1004</v>
      </c>
      <c r="E389" s="147"/>
      <c r="F389" s="399">
        <f>SUM('Príloha 2025'!F872)</f>
        <v>0</v>
      </c>
      <c r="G389" s="399">
        <f>SUM('Príloha 2025'!G872)</f>
        <v>0</v>
      </c>
      <c r="H389" s="399">
        <f>SUM('Príloha 2025'!H872)</f>
        <v>0</v>
      </c>
      <c r="I389" s="399">
        <f>SUM('Príloha 2025'!I872)</f>
        <v>0</v>
      </c>
      <c r="J389" s="399">
        <f>SUM('Príloha 2025'!J872)</f>
        <v>6.1</v>
      </c>
      <c r="K389" s="399">
        <f>SUM('Príloha 2025'!K872)</f>
        <v>0</v>
      </c>
      <c r="L389" s="399">
        <f>SUM('Príloha 2025'!L872)</f>
        <v>0</v>
      </c>
      <c r="M389" s="418" t="s">
        <v>1254</v>
      </c>
    </row>
    <row r="390" spans="1:13" s="396" customFormat="1" ht="11.25" customHeight="1" x14ac:dyDescent="0.2">
      <c r="A390" s="8"/>
      <c r="B390" s="398">
        <v>700</v>
      </c>
      <c r="C390" s="398"/>
      <c r="D390" s="400" t="s">
        <v>971</v>
      </c>
      <c r="E390" s="147"/>
      <c r="F390" s="399">
        <f>SUM('Príloha 2025'!F873)</f>
        <v>0</v>
      </c>
      <c r="G390" s="399">
        <f>SUM('Príloha 2025'!G873)</f>
        <v>0</v>
      </c>
      <c r="H390" s="399">
        <f>SUM('Príloha 2025'!H873)</f>
        <v>0</v>
      </c>
      <c r="I390" s="399">
        <f>SUM('Príloha 2025'!I873)</f>
        <v>0</v>
      </c>
      <c r="J390" s="399">
        <f>SUM('Príloha 2025'!J873)</f>
        <v>0</v>
      </c>
      <c r="K390" s="399">
        <f>SUM('Príloha 2025'!K873)</f>
        <v>0</v>
      </c>
      <c r="L390" s="399">
        <f>SUM('Príloha 2025'!L873)</f>
        <v>0</v>
      </c>
      <c r="M390" s="419"/>
    </row>
    <row r="391" spans="1:13" s="1" customFormat="1" ht="11.25" customHeight="1" x14ac:dyDescent="0.2">
      <c r="A391" s="8"/>
      <c r="B391" s="36"/>
      <c r="C391" s="36"/>
      <c r="D391" s="100" t="s">
        <v>993</v>
      </c>
      <c r="E391" s="147"/>
      <c r="F391" s="356">
        <f>SUM('Príloha 2025'!F874)</f>
        <v>165.10000000000002</v>
      </c>
      <c r="G391" s="356">
        <f>SUM('Príloha 2025'!G874)</f>
        <v>140</v>
      </c>
      <c r="H391" s="356">
        <f>SUM('Príloha 2025'!H874)</f>
        <v>150.5</v>
      </c>
      <c r="I391" s="356">
        <f>SUM('Príloha 2025'!I874)</f>
        <v>125.69999999999999</v>
      </c>
      <c r="J391" s="356">
        <f>SUM('Príloha 2025'!J874)</f>
        <v>125.7</v>
      </c>
      <c r="K391" s="356">
        <f>SUM('Príloha 2025'!K874)</f>
        <v>119.89999999999999</v>
      </c>
      <c r="L391" s="356">
        <f>SUM('Príloha 2025'!L874)</f>
        <v>119.89999999999999</v>
      </c>
    </row>
    <row r="392" spans="1:13" s="1" customFormat="1" ht="11.25" customHeight="1" x14ac:dyDescent="0.2">
      <c r="A392" s="8"/>
      <c r="B392" s="36"/>
      <c r="C392" s="36"/>
      <c r="D392" s="84" t="s">
        <v>280</v>
      </c>
      <c r="E392" s="147"/>
      <c r="F392" s="399">
        <f>SUM('Príloha 2025'!F875)</f>
        <v>42.3</v>
      </c>
      <c r="G392" s="399">
        <f>SUM('Príloha 2025'!G875)</f>
        <v>42</v>
      </c>
      <c r="H392" s="399">
        <f>SUM('Príloha 2025'!H875)</f>
        <v>32.5</v>
      </c>
      <c r="I392" s="399">
        <f>SUM('Príloha 2025'!I875)</f>
        <v>54.6</v>
      </c>
      <c r="J392" s="399">
        <f>SUM('Príloha 2025'!J875)</f>
        <v>54.6</v>
      </c>
      <c r="K392" s="399">
        <f>SUM('Príloha 2025'!K875)</f>
        <v>54.6</v>
      </c>
      <c r="L392" s="399">
        <f>SUM('Príloha 2025'!L875)</f>
        <v>54.6</v>
      </c>
      <c r="M392" s="418"/>
    </row>
    <row r="393" spans="1:13" s="1" customFormat="1" ht="11.25" customHeight="1" x14ac:dyDescent="0.2">
      <c r="A393" s="8"/>
      <c r="B393" s="36"/>
      <c r="C393" s="36"/>
      <c r="D393" s="84" t="s">
        <v>279</v>
      </c>
      <c r="E393" s="147"/>
      <c r="F393" s="399">
        <f>SUM('Príloha 2025'!F876)</f>
        <v>14.6</v>
      </c>
      <c r="G393" s="399">
        <f>SUM('Príloha 2025'!G876)</f>
        <v>14.4</v>
      </c>
      <c r="H393" s="399">
        <f>SUM('Príloha 2025'!H876)</f>
        <v>11.7</v>
      </c>
      <c r="I393" s="399">
        <f>SUM('Príloha 2025'!I876)</f>
        <v>21.2</v>
      </c>
      <c r="J393" s="399">
        <f>SUM('Príloha 2025'!J876)</f>
        <v>21.2</v>
      </c>
      <c r="K393" s="399">
        <f>SUM('Príloha 2025'!K876)</f>
        <v>17</v>
      </c>
      <c r="L393" s="399">
        <f>SUM('Príloha 2025'!L876)</f>
        <v>17</v>
      </c>
      <c r="M393" s="418"/>
    </row>
    <row r="394" spans="1:13" s="1" customFormat="1" ht="11.25" customHeight="1" x14ac:dyDescent="0.2">
      <c r="A394" s="8"/>
      <c r="B394" s="36"/>
      <c r="C394" s="36"/>
      <c r="D394" s="84" t="s">
        <v>162</v>
      </c>
      <c r="E394" s="147"/>
      <c r="F394" s="399">
        <f>SUM('Príloha 2025'!F877)</f>
        <v>25.4</v>
      </c>
      <c r="G394" s="399">
        <f>SUM('Príloha 2025'!G877)</f>
        <v>31.6</v>
      </c>
      <c r="H394" s="399">
        <f>SUM('Príloha 2025'!H877)</f>
        <v>25.8</v>
      </c>
      <c r="I394" s="399">
        <f>SUM('Príloha 2025'!I877)</f>
        <v>26.8</v>
      </c>
      <c r="J394" s="399">
        <f>SUM('Príloha 2025'!J877)</f>
        <v>26.5</v>
      </c>
      <c r="K394" s="399">
        <f>SUM('Príloha 2025'!K877)</f>
        <v>26.8</v>
      </c>
      <c r="L394" s="399">
        <f>SUM('Príloha 2025'!L877)</f>
        <v>26.8</v>
      </c>
      <c r="M394" s="418" t="s">
        <v>1254</v>
      </c>
    </row>
    <row r="395" spans="1:13" s="396" customFormat="1" ht="11.25" customHeight="1" x14ac:dyDescent="0.2">
      <c r="A395" s="8"/>
      <c r="B395" s="398"/>
      <c r="C395" s="398"/>
      <c r="D395" s="400" t="s">
        <v>922</v>
      </c>
      <c r="E395" s="147"/>
      <c r="F395" s="399">
        <f>SUM('Príloha 2025'!F878)</f>
        <v>82</v>
      </c>
      <c r="G395" s="399">
        <f>SUM('Príloha 2025'!G878)</f>
        <v>51.2</v>
      </c>
      <c r="H395" s="399">
        <f>SUM('Príloha 2025'!H878)</f>
        <v>80</v>
      </c>
      <c r="I395" s="399">
        <f>SUM('Príloha 2025'!I878)</f>
        <v>21</v>
      </c>
      <c r="J395" s="399">
        <f>SUM('Príloha 2025'!J878)</f>
        <v>21</v>
      </c>
      <c r="K395" s="399">
        <f>SUM('Príloha 2025'!K878)</f>
        <v>21</v>
      </c>
      <c r="L395" s="399">
        <f>SUM('Príloha 2025'!L878)</f>
        <v>21</v>
      </c>
      <c r="M395" s="419"/>
    </row>
    <row r="396" spans="1:13" s="1" customFormat="1" ht="11.25" customHeight="1" x14ac:dyDescent="0.2">
      <c r="A396" s="8"/>
      <c r="B396" s="36"/>
      <c r="C396" s="36"/>
      <c r="D396" s="84" t="s">
        <v>791</v>
      </c>
      <c r="E396" s="147"/>
      <c r="F396" s="399">
        <f>SUM('Príloha 2025'!F879)</f>
        <v>0.8</v>
      </c>
      <c r="G396" s="399">
        <f>SUM('Príloha 2025'!G879)</f>
        <v>0.8</v>
      </c>
      <c r="H396" s="399">
        <f>SUM('Príloha 2025'!H879)</f>
        <v>0.5</v>
      </c>
      <c r="I396" s="399">
        <f>SUM('Príloha 2025'!I879)</f>
        <v>2.1</v>
      </c>
      <c r="J396" s="399">
        <f>SUM('Príloha 2025'!J879)</f>
        <v>2.4</v>
      </c>
      <c r="K396" s="399">
        <f>SUM('Príloha 2025'!K879)</f>
        <v>0.5</v>
      </c>
      <c r="L396" s="399">
        <f>SUM('Príloha 2025'!L879)</f>
        <v>0.5</v>
      </c>
      <c r="M396" s="418" t="s">
        <v>1254</v>
      </c>
    </row>
    <row r="397" spans="1:13" s="396" customFormat="1" ht="11.25" customHeight="1" x14ac:dyDescent="0.2">
      <c r="A397" s="8"/>
      <c r="B397" s="398">
        <v>700</v>
      </c>
      <c r="C397" s="398"/>
      <c r="D397" s="400" t="s">
        <v>971</v>
      </c>
      <c r="E397" s="147"/>
      <c r="F397" s="399">
        <f>SUM('Príloha 2025'!F880)</f>
        <v>0</v>
      </c>
      <c r="G397" s="399">
        <f>SUM('Príloha 2025'!G880)</f>
        <v>0</v>
      </c>
      <c r="H397" s="399">
        <f>SUM('Príloha 2025'!H880)</f>
        <v>0</v>
      </c>
      <c r="I397" s="399">
        <f>SUM('Príloha 2025'!I880)</f>
        <v>0</v>
      </c>
      <c r="J397" s="399">
        <f>SUM('Príloha 2025'!J880)</f>
        <v>0</v>
      </c>
      <c r="K397" s="399">
        <f>SUM('Príloha 2025'!K880)</f>
        <v>0</v>
      </c>
      <c r="L397" s="399">
        <f>SUM('Príloha 2025'!L880)</f>
        <v>0</v>
      </c>
      <c r="M397" s="419"/>
    </row>
    <row r="398" spans="1:13" s="1" customFormat="1" ht="11.25" customHeight="1" x14ac:dyDescent="0.2">
      <c r="A398" s="8"/>
      <c r="B398" s="156"/>
      <c r="C398" s="156"/>
      <c r="D398" s="330" t="s">
        <v>726</v>
      </c>
      <c r="E398" s="331"/>
      <c r="F398" s="539">
        <f>SUM('Príloha 2025'!F881)</f>
        <v>85.3</v>
      </c>
      <c r="G398" s="539">
        <f>SUM('Príloha 2025'!G881)</f>
        <v>49.2</v>
      </c>
      <c r="H398" s="539">
        <f>SUM('Príloha 2025'!H881)</f>
        <v>108</v>
      </c>
      <c r="I398" s="539">
        <f>SUM('Príloha 2025'!I881)</f>
        <v>148</v>
      </c>
      <c r="J398" s="539">
        <f>SUM('Príloha 2025'!J881)</f>
        <v>148</v>
      </c>
      <c r="K398" s="539">
        <f>SUM('Príloha 2025'!K881)</f>
        <v>148</v>
      </c>
      <c r="L398" s="539">
        <f>SUM('Príloha 2025'!L881)</f>
        <v>148</v>
      </c>
      <c r="M398" s="418"/>
    </row>
    <row r="399" spans="1:13" ht="11.25" customHeight="1" x14ac:dyDescent="0.2">
      <c r="A399" s="10"/>
      <c r="B399" s="332"/>
      <c r="C399" s="332"/>
      <c r="D399" s="327" t="s">
        <v>801</v>
      </c>
      <c r="E399" s="329"/>
      <c r="F399" s="540">
        <f>SUM('Príloha 2025'!F884)</f>
        <v>504.48399999999998</v>
      </c>
      <c r="G399" s="540">
        <f>SUM('Príloha 2025'!G884)</f>
        <v>564.19999999999993</v>
      </c>
      <c r="H399" s="540">
        <f>SUM('Príloha 2025'!H884)</f>
        <v>571.79999999999995</v>
      </c>
      <c r="I399" s="540">
        <f>SUM('Príloha 2025'!I884)</f>
        <v>623</v>
      </c>
      <c r="J399" s="540">
        <f>SUM('Príloha 2025'!J884)</f>
        <v>623</v>
      </c>
      <c r="K399" s="540">
        <f>SUM('Príloha 2025'!K884)</f>
        <v>617</v>
      </c>
      <c r="L399" s="540">
        <f>SUM('Príloha 2025'!L884)</f>
        <v>618</v>
      </c>
    </row>
    <row r="400" spans="1:13" ht="11.25" customHeight="1" x14ac:dyDescent="0.2">
      <c r="A400" s="10"/>
      <c r="B400" s="36"/>
      <c r="C400" s="37"/>
      <c r="D400" s="84" t="s">
        <v>280</v>
      </c>
      <c r="E400" s="36"/>
      <c r="F400" s="543">
        <f>SUM('Príloha 2025'!F885)</f>
        <v>329.9</v>
      </c>
      <c r="G400" s="543">
        <f>SUM('Príloha 2025'!G885)</f>
        <v>358</v>
      </c>
      <c r="H400" s="543">
        <f>SUM('Príloha 2025'!H885)</f>
        <v>364.2</v>
      </c>
      <c r="I400" s="543">
        <f>SUM('Príloha 2025'!I885)</f>
        <v>412.1</v>
      </c>
      <c r="J400" s="543">
        <f>SUM('Príloha 2025'!J885)</f>
        <v>411.1</v>
      </c>
      <c r="K400" s="543">
        <f>SUM('Príloha 2025'!K885)</f>
        <v>412.1</v>
      </c>
      <c r="L400" s="543">
        <f>SUM('Príloha 2025'!L885)</f>
        <v>412.1</v>
      </c>
      <c r="M400" s="419"/>
    </row>
    <row r="401" spans="1:13" ht="11.25" customHeight="1" x14ac:dyDescent="0.2">
      <c r="A401" s="10"/>
      <c r="B401" s="36"/>
      <c r="C401" s="37"/>
      <c r="D401" s="84" t="s">
        <v>279</v>
      </c>
      <c r="E401" s="36"/>
      <c r="F401" s="543">
        <f>SUM('Príloha 2025'!F886)</f>
        <v>120.026</v>
      </c>
      <c r="G401" s="543">
        <f>SUM('Príloha 2025'!G886)</f>
        <v>130.30000000000001</v>
      </c>
      <c r="H401" s="543">
        <f>SUM('Príloha 2025'!H886)</f>
        <v>137.5</v>
      </c>
      <c r="I401" s="543">
        <f>SUM('Príloha 2025'!I886)</f>
        <v>156.4</v>
      </c>
      <c r="J401" s="543">
        <f>SUM('Príloha 2025'!J886)</f>
        <v>156.4</v>
      </c>
      <c r="K401" s="543">
        <f>SUM('Príloha 2025'!K886)</f>
        <v>156.4</v>
      </c>
      <c r="L401" s="543">
        <f>SUM('Príloha 2025'!L886)</f>
        <v>156.4</v>
      </c>
      <c r="M401" s="418"/>
    </row>
    <row r="402" spans="1:13" ht="11.25" customHeight="1" x14ac:dyDescent="0.2">
      <c r="A402" s="10"/>
      <c r="B402" s="36"/>
      <c r="C402" s="37"/>
      <c r="D402" s="84" t="s">
        <v>162</v>
      </c>
      <c r="E402" s="36"/>
      <c r="F402" s="543">
        <f>SUM('Príloha 2025'!F887)</f>
        <v>46</v>
      </c>
      <c r="G402" s="543">
        <f>SUM('Príloha 2025'!G887)</f>
        <v>73</v>
      </c>
      <c r="H402" s="543">
        <f>SUM('Príloha 2025'!H887)</f>
        <v>59.2</v>
      </c>
      <c r="I402" s="543">
        <f>SUM('Príloha 2025'!I887)</f>
        <v>52.5</v>
      </c>
      <c r="J402" s="543">
        <f>SUM('Príloha 2025'!J887)</f>
        <v>52.5</v>
      </c>
      <c r="K402" s="543">
        <f>SUM('Príloha 2025'!K887)</f>
        <v>46.5</v>
      </c>
      <c r="L402" s="543">
        <f>SUM('Príloha 2025'!L887)</f>
        <v>47.5</v>
      </c>
      <c r="M402" s="418"/>
    </row>
    <row r="403" spans="1:13" ht="11.25" customHeight="1" x14ac:dyDescent="0.2">
      <c r="A403" s="10"/>
      <c r="B403" s="36"/>
      <c r="C403" s="37"/>
      <c r="D403" s="84" t="s">
        <v>791</v>
      </c>
      <c r="E403" s="36"/>
      <c r="F403" s="543">
        <f>SUM('Príloha 2025'!F888)</f>
        <v>8.5579999999999998</v>
      </c>
      <c r="G403" s="543">
        <f>SUM('Príloha 2025'!G888)</f>
        <v>2.9</v>
      </c>
      <c r="H403" s="543">
        <f>SUM('Príloha 2025'!H888)</f>
        <v>10.9</v>
      </c>
      <c r="I403" s="543">
        <f>SUM('Príloha 2025'!I888)</f>
        <v>2</v>
      </c>
      <c r="J403" s="543">
        <f>SUM('Príloha 2025'!J888)</f>
        <v>3</v>
      </c>
      <c r="K403" s="543">
        <f>SUM('Príloha 2025'!K888)</f>
        <v>2</v>
      </c>
      <c r="L403" s="543">
        <f>SUM('Príloha 2025'!L888)</f>
        <v>2</v>
      </c>
      <c r="M403" s="419"/>
    </row>
    <row r="404" spans="1:13" ht="11.25" customHeight="1" x14ac:dyDescent="0.2">
      <c r="A404" s="10"/>
      <c r="B404" s="332"/>
      <c r="C404" s="182"/>
      <c r="D404" s="327" t="s">
        <v>802</v>
      </c>
      <c r="E404" s="332"/>
      <c r="F404" s="540">
        <f>SUM('Príloha 2025'!F889)</f>
        <v>709.3</v>
      </c>
      <c r="G404" s="540">
        <f>SUM('Príloha 2025'!G889)</f>
        <v>780.80000000000007</v>
      </c>
      <c r="H404" s="540">
        <f>SUM('Príloha 2025'!H889)</f>
        <v>772.3</v>
      </c>
      <c r="I404" s="540">
        <f>SUM('Príloha 2025'!I889)</f>
        <v>843.09999999999991</v>
      </c>
      <c r="J404" s="540">
        <f>SUM('Príloha 2025'!J889)</f>
        <v>928.5</v>
      </c>
      <c r="K404" s="540">
        <f>SUM('Príloha 2025'!K889)</f>
        <v>799.5</v>
      </c>
      <c r="L404" s="540">
        <f>SUM('Príloha 2025'!L889)</f>
        <v>838.89999999999986</v>
      </c>
      <c r="M404" s="333"/>
    </row>
    <row r="405" spans="1:13" ht="11.25" customHeight="1" x14ac:dyDescent="0.2">
      <c r="A405" s="10"/>
      <c r="B405" s="36"/>
      <c r="C405" s="37"/>
      <c r="D405" s="84" t="s">
        <v>280</v>
      </c>
      <c r="E405" s="36"/>
      <c r="F405" s="543">
        <f>SUM('Príloha 2025'!F890)</f>
        <v>409.5</v>
      </c>
      <c r="G405" s="543">
        <f>SUM('Príloha 2025'!G890)</f>
        <v>434.2</v>
      </c>
      <c r="H405" s="543">
        <f>SUM('Príloha 2025'!H890)</f>
        <v>375.5</v>
      </c>
      <c r="I405" s="543">
        <f>SUM('Príloha 2025'!I890)</f>
        <v>389.4</v>
      </c>
      <c r="J405" s="543">
        <f>SUM('Príloha 2025'!J890)</f>
        <v>418.1</v>
      </c>
      <c r="K405" s="543">
        <f>SUM('Príloha 2025'!K890)</f>
        <v>360.7</v>
      </c>
      <c r="L405" s="543">
        <f>SUM('Príloha 2025'!L890)</f>
        <v>383</v>
      </c>
      <c r="M405" s="418" t="s">
        <v>1254</v>
      </c>
    </row>
    <row r="406" spans="1:13" ht="11.25" customHeight="1" x14ac:dyDescent="0.2">
      <c r="A406" s="10"/>
      <c r="B406" s="36"/>
      <c r="C406" s="37"/>
      <c r="D406" s="84" t="s">
        <v>279</v>
      </c>
      <c r="E406" s="36"/>
      <c r="F406" s="543">
        <f>SUM('Príloha 2025'!F891)</f>
        <v>147.4</v>
      </c>
      <c r="G406" s="543">
        <f>SUM('Príloha 2025'!G891)</f>
        <v>157.4</v>
      </c>
      <c r="H406" s="543">
        <f>SUM('Príloha 2025'!H891)</f>
        <v>138</v>
      </c>
      <c r="I406" s="543">
        <f>SUM('Príloha 2025'!I891)</f>
        <v>149.5</v>
      </c>
      <c r="J406" s="543">
        <f>SUM('Príloha 2025'!J891)</f>
        <v>157.6</v>
      </c>
      <c r="K406" s="543">
        <f>SUM('Príloha 2025'!K891)</f>
        <v>136.9</v>
      </c>
      <c r="L406" s="543">
        <f>SUM('Príloha 2025'!L891)</f>
        <v>145.30000000000001</v>
      </c>
      <c r="M406" s="418" t="s">
        <v>1254</v>
      </c>
    </row>
    <row r="407" spans="1:13" ht="11.25" customHeight="1" x14ac:dyDescent="0.2">
      <c r="A407" s="10"/>
      <c r="B407" s="36"/>
      <c r="C407" s="37"/>
      <c r="D407" s="84" t="s">
        <v>162</v>
      </c>
      <c r="E407" s="36"/>
      <c r="F407" s="543">
        <f>SUM('Príloha 2025'!F892)</f>
        <v>60.2</v>
      </c>
      <c r="G407" s="543">
        <f>SUM('Príloha 2025'!G892)</f>
        <v>80.7</v>
      </c>
      <c r="H407" s="543">
        <f>SUM('Príloha 2025'!H892)</f>
        <v>73.400000000000006</v>
      </c>
      <c r="I407" s="543">
        <f>SUM('Príloha 2025'!I892)</f>
        <v>60.9</v>
      </c>
      <c r="J407" s="543">
        <f>SUM('Príloha 2025'!J892)</f>
        <v>91</v>
      </c>
      <c r="K407" s="543">
        <f>SUM('Príloha 2025'!K892)</f>
        <v>63</v>
      </c>
      <c r="L407" s="543">
        <f>SUM('Príloha 2025'!L892)</f>
        <v>66.8</v>
      </c>
      <c r="M407" s="418" t="s">
        <v>1254</v>
      </c>
    </row>
    <row r="408" spans="1:13" ht="11.25" customHeight="1" x14ac:dyDescent="0.2">
      <c r="A408" s="10"/>
      <c r="B408" s="36"/>
      <c r="C408" s="37"/>
      <c r="D408" s="84" t="s">
        <v>791</v>
      </c>
      <c r="E408" s="36"/>
      <c r="F408" s="543">
        <f>SUM('Príloha 2025'!F893)</f>
        <v>7.3</v>
      </c>
      <c r="G408" s="543">
        <f>SUM('Príloha 2025'!G893)</f>
        <v>4.9000000000000004</v>
      </c>
      <c r="H408" s="543">
        <f>SUM('Príloha 2025'!H893)</f>
        <v>4.4000000000000004</v>
      </c>
      <c r="I408" s="543">
        <f>SUM('Príloha 2025'!I893)</f>
        <v>8.3000000000000007</v>
      </c>
      <c r="J408" s="543">
        <f>SUM('Príloha 2025'!J893)</f>
        <v>8</v>
      </c>
      <c r="K408" s="543">
        <f>SUM('Príloha 2025'!K893)</f>
        <v>5.6</v>
      </c>
      <c r="L408" s="543">
        <f>SUM('Príloha 2025'!L893)</f>
        <v>5.8</v>
      </c>
      <c r="M408" s="419"/>
    </row>
    <row r="409" spans="1:13" ht="11.25" customHeight="1" x14ac:dyDescent="0.2">
      <c r="A409" s="10"/>
      <c r="B409" s="398"/>
      <c r="C409" s="37"/>
      <c r="D409" s="400" t="s">
        <v>983</v>
      </c>
      <c r="E409" s="398"/>
      <c r="F409" s="543">
        <f>SUM('Príloha 2025'!F894)</f>
        <v>12</v>
      </c>
      <c r="G409" s="543">
        <f>SUM('Príloha 2025'!G894)</f>
        <v>6.2</v>
      </c>
      <c r="H409" s="543">
        <f>SUM('Príloha 2025'!H894)</f>
        <v>0</v>
      </c>
      <c r="I409" s="543">
        <f>SUM('Príloha 2025'!I894)</f>
        <v>0</v>
      </c>
      <c r="J409" s="543">
        <f>SUM('Príloha 2025'!J894)</f>
        <v>0</v>
      </c>
      <c r="K409" s="543">
        <f>SUM('Príloha 2025'!K894)</f>
        <v>0</v>
      </c>
      <c r="L409" s="543">
        <f>SUM('Príloha 2025'!L894)</f>
        <v>0</v>
      </c>
      <c r="M409" s="418"/>
    </row>
    <row r="410" spans="1:13" ht="11.25" customHeight="1" x14ac:dyDescent="0.2">
      <c r="A410" s="10"/>
      <c r="B410" s="398"/>
      <c r="C410" s="37"/>
      <c r="D410" s="400" t="s">
        <v>1082</v>
      </c>
      <c r="E410" s="398"/>
      <c r="F410" s="543">
        <f>SUM('Príloha 2025'!F895)</f>
        <v>0</v>
      </c>
      <c r="G410" s="543">
        <f>SUM('Príloha 2025'!G895)</f>
        <v>10.5</v>
      </c>
      <c r="H410" s="543">
        <f>SUM('Príloha 2025'!H895)</f>
        <v>0</v>
      </c>
      <c r="I410" s="543">
        <f>SUM('Príloha 2025'!I895)</f>
        <v>0</v>
      </c>
      <c r="J410" s="543">
        <f>SUM('Príloha 2025'!J895)</f>
        <v>0</v>
      </c>
      <c r="K410" s="543">
        <f>SUM('Príloha 2025'!K895)</f>
        <v>0</v>
      </c>
      <c r="L410" s="543">
        <f>SUM('Príloha 2025'!L895)</f>
        <v>0</v>
      </c>
      <c r="M410" s="418"/>
    </row>
    <row r="411" spans="1:13" ht="11.25" customHeight="1" x14ac:dyDescent="0.2">
      <c r="A411" s="10"/>
      <c r="B411" s="398"/>
      <c r="C411" s="37"/>
      <c r="D411" s="400" t="s">
        <v>1173</v>
      </c>
      <c r="E411" s="398"/>
      <c r="F411" s="543">
        <f>SUM('Príloha 2025'!F896)</f>
        <v>0</v>
      </c>
      <c r="G411" s="543">
        <f>SUM('Príloha 2025'!G896)</f>
        <v>0</v>
      </c>
      <c r="H411" s="543">
        <f>SUM('Príloha 2025'!H896)</f>
        <v>3</v>
      </c>
      <c r="I411" s="543">
        <f>SUM('Príloha 2025'!I896)</f>
        <v>3</v>
      </c>
      <c r="J411" s="543">
        <f>SUM('Príloha 2025'!J896)</f>
        <v>2</v>
      </c>
      <c r="K411" s="543">
        <f>SUM('Príloha 2025'!K896)</f>
        <v>2.5</v>
      </c>
      <c r="L411" s="543">
        <f>SUM('Príloha 2025'!L896)</f>
        <v>2.5</v>
      </c>
      <c r="M411" s="418" t="s">
        <v>1254</v>
      </c>
    </row>
    <row r="412" spans="1:13" ht="11.25" customHeight="1" x14ac:dyDescent="0.2">
      <c r="A412" s="10"/>
      <c r="B412" s="36"/>
      <c r="C412" s="37"/>
      <c r="D412" s="84" t="s">
        <v>803</v>
      </c>
      <c r="E412" s="36"/>
      <c r="F412" s="543">
        <f>SUM('Príloha 2025'!F897)</f>
        <v>0.4</v>
      </c>
      <c r="G412" s="543">
        <f>SUM('Príloha 2025'!G897)</f>
        <v>1</v>
      </c>
      <c r="H412" s="543">
        <f>SUM('Príloha 2025'!H897)</f>
        <v>0.5</v>
      </c>
      <c r="I412" s="543">
        <f>SUM('Príloha 2025'!I897)</f>
        <v>0.5</v>
      </c>
      <c r="J412" s="543">
        <f>SUM('Príloha 2025'!J897)</f>
        <v>0.5</v>
      </c>
      <c r="K412" s="543">
        <f>SUM('Príloha 2025'!K897)</f>
        <v>0.5</v>
      </c>
      <c r="L412" s="543">
        <f>SUM('Príloha 2025'!L897)</f>
        <v>0.5</v>
      </c>
      <c r="M412" s="405"/>
    </row>
    <row r="413" spans="1:13" ht="11.25" customHeight="1" x14ac:dyDescent="0.2">
      <c r="A413" s="10"/>
      <c r="B413" s="36"/>
      <c r="C413" s="37"/>
      <c r="D413" s="84" t="s">
        <v>922</v>
      </c>
      <c r="E413" s="36"/>
      <c r="F413" s="543">
        <f>SUM('Príloha 2025'!F898)</f>
        <v>5.5</v>
      </c>
      <c r="G413" s="543">
        <f>SUM('Príloha 2025'!G898)</f>
        <v>0.3</v>
      </c>
      <c r="H413" s="543">
        <f>SUM('Príloha 2025'!H898)</f>
        <v>30</v>
      </c>
      <c r="I413" s="543">
        <f>SUM('Príloha 2025'!I898)</f>
        <v>0</v>
      </c>
      <c r="J413" s="543">
        <f>SUM('Príloha 2025'!J898)</f>
        <v>0</v>
      </c>
      <c r="K413" s="543">
        <f>SUM('Príloha 2025'!K898)</f>
        <v>0</v>
      </c>
      <c r="L413" s="543">
        <f>SUM('Príloha 2025'!L898)</f>
        <v>0</v>
      </c>
      <c r="M413" s="405"/>
    </row>
    <row r="414" spans="1:13" ht="11.25" customHeight="1" x14ac:dyDescent="0.2">
      <c r="A414" s="10"/>
      <c r="B414" s="398"/>
      <c r="C414" s="37"/>
      <c r="D414" s="400" t="s">
        <v>1169</v>
      </c>
      <c r="E414" s="398"/>
      <c r="F414" s="543">
        <f>SUM('Príloha 2025'!F899)</f>
        <v>0</v>
      </c>
      <c r="G414" s="543">
        <f>SUM('Príloha 2025'!G899)</f>
        <v>42.7</v>
      </c>
      <c r="H414" s="543">
        <f>SUM('Príloha 2025'!H899)</f>
        <v>75.900000000000006</v>
      </c>
      <c r="I414" s="543">
        <f>SUM('Príloha 2025'!I899)</f>
        <v>77.2</v>
      </c>
      <c r="J414" s="543">
        <f>SUM('Príloha 2025'!J899)</f>
        <v>77.2</v>
      </c>
      <c r="K414" s="543">
        <f>SUM('Príloha 2025'!K899)</f>
        <v>77.2</v>
      </c>
      <c r="L414" s="543">
        <f>SUM('Príloha 2025'!L899)</f>
        <v>77.2</v>
      </c>
      <c r="M414" s="405"/>
    </row>
    <row r="415" spans="1:13" ht="11.25" customHeight="1" x14ac:dyDescent="0.2">
      <c r="A415" s="10"/>
      <c r="B415" s="398"/>
      <c r="C415" s="37"/>
      <c r="D415" s="400" t="s">
        <v>1270</v>
      </c>
      <c r="E415" s="398"/>
      <c r="F415" s="543">
        <f>SUM('Príloha 2025'!F900)</f>
        <v>0</v>
      </c>
      <c r="G415" s="543">
        <f>SUM('Príloha 2025'!G900)</f>
        <v>0</v>
      </c>
      <c r="H415" s="543">
        <f>SUM('Príloha 2025'!H900)</f>
        <v>0</v>
      </c>
      <c r="I415" s="543">
        <f>SUM('Príloha 2025'!I900)</f>
        <v>0</v>
      </c>
      <c r="J415" s="543">
        <f>SUM('Príloha 2025'!J900)</f>
        <v>10.7</v>
      </c>
      <c r="K415" s="543">
        <f>SUM('Príloha 2025'!K900)</f>
        <v>0</v>
      </c>
      <c r="L415" s="543">
        <f>SUM('Príloha 2025'!L900)</f>
        <v>0</v>
      </c>
      <c r="M415" s="418" t="s">
        <v>1254</v>
      </c>
    </row>
    <row r="416" spans="1:13" ht="11.25" customHeight="1" x14ac:dyDescent="0.2">
      <c r="A416" s="10"/>
      <c r="B416" s="398"/>
      <c r="C416" s="37"/>
      <c r="D416" s="400" t="s">
        <v>1272</v>
      </c>
      <c r="E416" s="398"/>
      <c r="F416" s="543">
        <f>SUM('Príloha 2025'!F901)</f>
        <v>0</v>
      </c>
      <c r="G416" s="543">
        <f>SUM('Príloha 2025'!G901)</f>
        <v>0</v>
      </c>
      <c r="H416" s="543">
        <f>SUM('Príloha 2025'!H901)</f>
        <v>0</v>
      </c>
      <c r="I416" s="543">
        <f>SUM('Príloha 2025'!I901)</f>
        <v>0</v>
      </c>
      <c r="J416" s="543">
        <f>SUM('Príloha 2025'!J901)</f>
        <v>3.8</v>
      </c>
      <c r="K416" s="543">
        <f>SUM('Príloha 2025'!K901)</f>
        <v>0</v>
      </c>
      <c r="L416" s="543">
        <f>SUM('Príloha 2025'!L901)</f>
        <v>0</v>
      </c>
      <c r="M416" s="418"/>
    </row>
    <row r="417" spans="1:13" ht="11.25" customHeight="1" x14ac:dyDescent="0.2">
      <c r="A417" s="10"/>
      <c r="B417" s="398"/>
      <c r="C417" s="37"/>
      <c r="D417" s="400" t="s">
        <v>796</v>
      </c>
      <c r="E417" s="398"/>
      <c r="F417" s="543">
        <f>SUM('Príloha 2025'!F902)</f>
        <v>0</v>
      </c>
      <c r="G417" s="543">
        <f>SUM('Príloha 2025'!G902)</f>
        <v>0</v>
      </c>
      <c r="H417" s="543">
        <f>SUM('Príloha 2025'!H902)</f>
        <v>0</v>
      </c>
      <c r="I417" s="543">
        <f>SUM('Príloha 2025'!I902)</f>
        <v>0</v>
      </c>
      <c r="J417" s="543">
        <f>SUM('Príloha 2025'!J902)</f>
        <v>3.8</v>
      </c>
      <c r="K417" s="543">
        <f>SUM('Príloha 2025'!K902)</f>
        <v>0</v>
      </c>
      <c r="L417" s="543">
        <f>SUM('Príloha 2025'!L902)</f>
        <v>0</v>
      </c>
      <c r="M417" s="418" t="s">
        <v>1254</v>
      </c>
    </row>
    <row r="418" spans="1:13" ht="11.25" customHeight="1" x14ac:dyDescent="0.2">
      <c r="A418" s="10"/>
      <c r="B418" s="36"/>
      <c r="C418" s="37"/>
      <c r="D418" s="84" t="s">
        <v>804</v>
      </c>
      <c r="E418" s="36"/>
      <c r="F418" s="543">
        <f>SUM('Príloha 2025'!F903)</f>
        <v>34.4</v>
      </c>
      <c r="G418" s="543">
        <f>SUM('Príloha 2025'!G903)</f>
        <v>40.4</v>
      </c>
      <c r="H418" s="543">
        <f>SUM('Príloha 2025'!H903)</f>
        <v>71.599999999999994</v>
      </c>
      <c r="I418" s="543">
        <f>SUM('Príloha 2025'!I903)</f>
        <v>0</v>
      </c>
      <c r="J418" s="543">
        <f>SUM('Príloha 2025'!J903)</f>
        <v>0</v>
      </c>
      <c r="K418" s="543">
        <f>SUM('Príloha 2025'!K903)</f>
        <v>0</v>
      </c>
      <c r="L418" s="543">
        <f>SUM('Príloha 2025'!L903)</f>
        <v>0</v>
      </c>
      <c r="M418" s="419"/>
    </row>
    <row r="419" spans="1:13" ht="11.25" customHeight="1" x14ac:dyDescent="0.2">
      <c r="A419" s="10"/>
      <c r="B419" s="398"/>
      <c r="C419" s="37"/>
      <c r="D419" s="400" t="s">
        <v>1093</v>
      </c>
      <c r="E419" s="398"/>
      <c r="F419" s="543">
        <f>SUM('Príloha 2025'!F904)</f>
        <v>32.6</v>
      </c>
      <c r="G419" s="543">
        <f>SUM('Príloha 2025'!G904)</f>
        <v>0</v>
      </c>
      <c r="H419" s="543">
        <f>SUM('Príloha 2025'!H904)</f>
        <v>0</v>
      </c>
      <c r="I419" s="543">
        <f>SUM('Príloha 2025'!I904)</f>
        <v>0</v>
      </c>
      <c r="J419" s="543">
        <f>SUM('Príloha 2025'!J904)</f>
        <v>1.5</v>
      </c>
      <c r="K419" s="543">
        <f>SUM('Príloha 2025'!K904)</f>
        <v>0</v>
      </c>
      <c r="L419" s="543">
        <f>SUM('Príloha 2025'!L904)</f>
        <v>0</v>
      </c>
      <c r="M419" s="418" t="s">
        <v>1254</v>
      </c>
    </row>
    <row r="420" spans="1:13" ht="11.25" customHeight="1" x14ac:dyDescent="0.2">
      <c r="A420" s="10"/>
      <c r="B420" s="398"/>
      <c r="C420" s="37"/>
      <c r="D420" s="400" t="s">
        <v>1174</v>
      </c>
      <c r="E420" s="398"/>
      <c r="F420" s="543">
        <f>SUM('Príloha 2025'!F905)</f>
        <v>0</v>
      </c>
      <c r="G420" s="543">
        <f>SUM('Príloha 2025'!G905)</f>
        <v>2.5</v>
      </c>
      <c r="H420" s="543">
        <f>SUM('Príloha 2025'!H905)</f>
        <v>0</v>
      </c>
      <c r="I420" s="543">
        <f>SUM('Príloha 2025'!I905)</f>
        <v>0</v>
      </c>
      <c r="J420" s="543">
        <f>SUM('Príloha 2025'!J905)</f>
        <v>0</v>
      </c>
      <c r="K420" s="543">
        <f>SUM('Príloha 2025'!K905)</f>
        <v>0</v>
      </c>
      <c r="L420" s="543">
        <f>SUM('Príloha 2025'!L905)</f>
        <v>0</v>
      </c>
      <c r="M420" s="418"/>
    </row>
    <row r="421" spans="1:13" s="405" customFormat="1" ht="11.25" customHeight="1" x14ac:dyDescent="0.2">
      <c r="A421" s="404"/>
      <c r="B421" s="327"/>
      <c r="C421" s="327"/>
      <c r="D421" s="327" t="s">
        <v>1229</v>
      </c>
      <c r="E421" s="327"/>
      <c r="F421" s="328">
        <f>SUM('Príloha 2025'!F906)</f>
        <v>0</v>
      </c>
      <c r="G421" s="328">
        <f t="shared" ref="G421:L421" si="7">SUM(G422:G426)</f>
        <v>0</v>
      </c>
      <c r="H421" s="328">
        <f t="shared" si="7"/>
        <v>0</v>
      </c>
      <c r="I421" s="328">
        <f t="shared" si="7"/>
        <v>154.30000000000001</v>
      </c>
      <c r="J421" s="328">
        <f t="shared" ref="J421" si="8">SUM(J422:J426)</f>
        <v>154.30000000000001</v>
      </c>
      <c r="K421" s="328">
        <f t="shared" si="7"/>
        <v>153.09999999999997</v>
      </c>
      <c r="L421" s="328">
        <f t="shared" si="7"/>
        <v>157.79999999999998</v>
      </c>
      <c r="M421" s="494"/>
    </row>
    <row r="422" spans="1:13" ht="11.25" customHeight="1" x14ac:dyDescent="0.2">
      <c r="A422" s="10"/>
      <c r="B422" s="398">
        <v>610</v>
      </c>
      <c r="C422" s="398"/>
      <c r="D422" s="400" t="s">
        <v>280</v>
      </c>
      <c r="E422" s="398"/>
      <c r="F422" s="543">
        <f>SUM('Príloha 2025'!F907)</f>
        <v>0</v>
      </c>
      <c r="G422" s="543">
        <f>SUM('Príloha 2025'!G907)</f>
        <v>0</v>
      </c>
      <c r="H422" s="543">
        <f>SUM('Príloha 2025'!H907)</f>
        <v>0</v>
      </c>
      <c r="I422" s="543">
        <f>SUM('Príloha 2025'!I907)</f>
        <v>55.8</v>
      </c>
      <c r="J422" s="543">
        <f>SUM('Príloha 2025'!J907)</f>
        <v>56.2</v>
      </c>
      <c r="K422" s="543">
        <f>SUM('Príloha 2025'!K907)</f>
        <v>53.8</v>
      </c>
      <c r="L422" s="543">
        <f>SUM('Príloha 2025'!L907)</f>
        <v>56.5</v>
      </c>
      <c r="M422" s="418" t="s">
        <v>1254</v>
      </c>
    </row>
    <row r="423" spans="1:13" ht="11.25" customHeight="1" x14ac:dyDescent="0.2">
      <c r="A423" s="10"/>
      <c r="B423" s="398">
        <v>620</v>
      </c>
      <c r="C423" s="398"/>
      <c r="D423" s="400" t="s">
        <v>279</v>
      </c>
      <c r="E423" s="398"/>
      <c r="F423" s="543">
        <f>SUM('Príloha 2025'!F908)</f>
        <v>0</v>
      </c>
      <c r="G423" s="543">
        <f>SUM('Príloha 2025'!G908)</f>
        <v>0</v>
      </c>
      <c r="H423" s="543">
        <f>SUM('Príloha 2025'!H908)</f>
        <v>0</v>
      </c>
      <c r="I423" s="543">
        <f>SUM('Príloha 2025'!I908)</f>
        <v>21.3</v>
      </c>
      <c r="J423" s="543">
        <f>SUM('Príloha 2025'!J908)</f>
        <v>20.9</v>
      </c>
      <c r="K423" s="543">
        <f>SUM('Príloha 2025'!K908)</f>
        <v>20.399999999999999</v>
      </c>
      <c r="L423" s="543">
        <f>SUM('Príloha 2025'!L908)</f>
        <v>21.5</v>
      </c>
      <c r="M423" s="418" t="s">
        <v>1254</v>
      </c>
    </row>
    <row r="424" spans="1:13" ht="11.25" customHeight="1" x14ac:dyDescent="0.2">
      <c r="A424" s="10"/>
      <c r="B424" s="398">
        <v>630</v>
      </c>
      <c r="C424" s="398"/>
      <c r="D424" s="400" t="s">
        <v>162</v>
      </c>
      <c r="E424" s="398"/>
      <c r="F424" s="543">
        <f>SUM('Príloha 2025'!F909)</f>
        <v>0</v>
      </c>
      <c r="G424" s="543">
        <f>SUM('Príloha 2025'!G909)</f>
        <v>0</v>
      </c>
      <c r="H424" s="543">
        <f>SUM('Príloha 2025'!H909)</f>
        <v>0</v>
      </c>
      <c r="I424" s="543">
        <f>SUM('Príloha 2025'!I909)</f>
        <v>15.9</v>
      </c>
      <c r="J424" s="543">
        <f>SUM('Príloha 2025'!J909)</f>
        <v>15.9</v>
      </c>
      <c r="K424" s="543">
        <f>SUM('Príloha 2025'!K909)</f>
        <v>18.2</v>
      </c>
      <c r="L424" s="543">
        <f>SUM('Príloha 2025'!L909)</f>
        <v>19.100000000000001</v>
      </c>
      <c r="M424" s="494"/>
    </row>
    <row r="425" spans="1:13" ht="11.25" customHeight="1" x14ac:dyDescent="0.2">
      <c r="A425" s="10"/>
      <c r="B425" s="398">
        <v>630</v>
      </c>
      <c r="C425" s="398"/>
      <c r="D425" s="400" t="s">
        <v>922</v>
      </c>
      <c r="E425" s="398"/>
      <c r="F425" s="543">
        <f>SUM('Príloha 2025'!F910)</f>
        <v>0</v>
      </c>
      <c r="G425" s="543">
        <f>SUM('Príloha 2025'!G910)</f>
        <v>0</v>
      </c>
      <c r="H425" s="543">
        <f>SUM('Príloha 2025'!H910)</f>
        <v>0</v>
      </c>
      <c r="I425" s="543">
        <f>SUM('Príloha 2025'!I910)</f>
        <v>60</v>
      </c>
      <c r="J425" s="543">
        <f>SUM('Príloha 2025'!J910)</f>
        <v>60</v>
      </c>
      <c r="K425" s="543">
        <f>SUM('Príloha 2025'!K910)</f>
        <v>60</v>
      </c>
      <c r="L425" s="543">
        <f>SUM('Príloha 2025'!L910)</f>
        <v>60</v>
      </c>
      <c r="M425" s="494"/>
    </row>
    <row r="426" spans="1:13" ht="11.25" customHeight="1" x14ac:dyDescent="0.2">
      <c r="A426" s="10"/>
      <c r="B426" s="398">
        <v>640</v>
      </c>
      <c r="C426" s="398"/>
      <c r="D426" s="400" t="s">
        <v>1205</v>
      </c>
      <c r="E426" s="398"/>
      <c r="F426" s="543">
        <f>SUM('Príloha 2025'!F911)</f>
        <v>0</v>
      </c>
      <c r="G426" s="543">
        <f>SUM('Príloha 2025'!G911)</f>
        <v>0</v>
      </c>
      <c r="H426" s="543">
        <f>SUM('Príloha 2025'!H911)</f>
        <v>0</v>
      </c>
      <c r="I426" s="543">
        <f>SUM('Príloha 2025'!I911)</f>
        <v>1.3</v>
      </c>
      <c r="J426" s="543">
        <f>SUM('Príloha 2025'!J911)</f>
        <v>1.3</v>
      </c>
      <c r="K426" s="543">
        <f>SUM('Príloha 2025'!K911)</f>
        <v>0.7</v>
      </c>
      <c r="L426" s="543">
        <f>SUM('Príloha 2025'!L911)</f>
        <v>0.7</v>
      </c>
      <c r="M426" s="494"/>
    </row>
    <row r="427" spans="1:13" ht="11.25" customHeight="1" x14ac:dyDescent="0.2">
      <c r="A427" s="10"/>
      <c r="B427" s="34"/>
      <c r="C427" s="34"/>
      <c r="D427" s="34" t="s">
        <v>242</v>
      </c>
      <c r="E427" s="35"/>
      <c r="F427" s="358">
        <f>SUM('Príloha 2025'!F912)</f>
        <v>0</v>
      </c>
      <c r="G427" s="358">
        <f>SUM('Príloha 2025'!G912)</f>
        <v>0</v>
      </c>
      <c r="H427" s="358">
        <f>SUM('Príloha 2025'!H912)</f>
        <v>0</v>
      </c>
      <c r="I427" s="358">
        <f>SUM('Príloha 2025'!I912)</f>
        <v>0</v>
      </c>
      <c r="J427" s="358">
        <f>SUM('Príloha 2025'!J912)</f>
        <v>0</v>
      </c>
      <c r="K427" s="358">
        <f>SUM('Príloha 2025'!K912)</f>
        <v>0</v>
      </c>
      <c r="L427" s="358">
        <f>SUM('Príloha 2025'!L912)</f>
        <v>0</v>
      </c>
    </row>
    <row r="428" spans="1:13" s="1" customFormat="1" ht="11.25" customHeight="1" x14ac:dyDescent="0.2">
      <c r="A428" s="8"/>
      <c r="B428" s="36"/>
      <c r="C428" s="37"/>
      <c r="D428" s="37"/>
      <c r="E428" s="37"/>
      <c r="F428" s="530"/>
      <c r="G428" s="530"/>
      <c r="H428" s="37"/>
      <c r="I428" s="367"/>
      <c r="J428" s="367"/>
      <c r="K428" s="37"/>
      <c r="L428" s="37"/>
    </row>
    <row r="429" spans="1:13" ht="11.25" customHeight="1" thickBot="1" x14ac:dyDescent="0.25">
      <c r="A429" s="10"/>
      <c r="B429" s="46"/>
      <c r="C429" s="46"/>
      <c r="D429" s="46" t="s">
        <v>243</v>
      </c>
      <c r="E429" s="47"/>
      <c r="F429" s="531"/>
      <c r="G429" s="531"/>
      <c r="H429" s="47"/>
      <c r="I429" s="560"/>
      <c r="J429" s="560"/>
      <c r="K429" s="47"/>
      <c r="L429" s="47"/>
    </row>
    <row r="430" spans="1:13" s="1" customFormat="1" ht="11.25" customHeight="1" thickBot="1" x14ac:dyDescent="0.25">
      <c r="A430" s="17"/>
      <c r="B430" s="48"/>
      <c r="C430" s="49"/>
      <c r="D430" s="49" t="s">
        <v>244</v>
      </c>
      <c r="E430" s="50"/>
      <c r="F430" s="399">
        <f>SUM('Príloha 2025'!F918)</f>
        <v>7290.4000000000015</v>
      </c>
      <c r="G430" s="399">
        <f>SUM('Príloha 2025'!G918)</f>
        <v>8320.5999999999985</v>
      </c>
      <c r="H430" s="399">
        <f>SUM('Príloha 2025'!H918)</f>
        <v>8363.0999999999985</v>
      </c>
      <c r="I430" s="399">
        <f>SUM('Príloha 2025'!I918)</f>
        <v>8659</v>
      </c>
      <c r="J430" s="399">
        <f>SUM('Príloha 2025'!J918)</f>
        <v>9038.7000000000007</v>
      </c>
      <c r="K430" s="399">
        <f>SUM('Príloha 2025'!K918)</f>
        <v>8024.4</v>
      </c>
      <c r="L430" s="399">
        <f>SUM('Príloha 2025'!L918)</f>
        <v>8101.3</v>
      </c>
    </row>
    <row r="431" spans="1:13" ht="11.25" customHeight="1" x14ac:dyDescent="0.2">
      <c r="A431" s="15"/>
      <c r="B431" s="48"/>
      <c r="C431" s="49"/>
      <c r="D431" s="49" t="s">
        <v>245</v>
      </c>
      <c r="E431" s="50"/>
      <c r="F431" s="399">
        <f>SUM('Príloha 2025'!F919)</f>
        <v>3229.4</v>
      </c>
      <c r="G431" s="399">
        <f>SUM('Príloha 2025'!G919)</f>
        <v>3357.1000000000004</v>
      </c>
      <c r="H431" s="399">
        <f>SUM('Príloha 2025'!H919)</f>
        <v>3750.1000000000008</v>
      </c>
      <c r="I431" s="399">
        <f>SUM('Príloha 2025'!I919)</f>
        <v>3676.7</v>
      </c>
      <c r="J431" s="399">
        <f>SUM('Príloha 2025'!J919)</f>
        <v>3767.4</v>
      </c>
      <c r="K431" s="399">
        <f>SUM('Príloha 2025'!K919)</f>
        <v>3207.0999999999995</v>
      </c>
      <c r="L431" s="399">
        <f>SUM('Príloha 2025'!L919)</f>
        <v>3243.6</v>
      </c>
    </row>
    <row r="432" spans="1:13" ht="11.25" customHeight="1" x14ac:dyDescent="0.2">
      <c r="A432" s="15"/>
      <c r="B432" s="48"/>
      <c r="C432" s="49"/>
      <c r="D432" s="49" t="s">
        <v>246</v>
      </c>
      <c r="E432" s="50"/>
      <c r="F432" s="399">
        <f>SUM('Príloha 2025'!F920)</f>
        <v>4061.0000000000014</v>
      </c>
      <c r="G432" s="399">
        <f>SUM('Príloha 2025'!G920)</f>
        <v>4963.4999999999982</v>
      </c>
      <c r="H432" s="399">
        <f>SUM('Príloha 2025'!H920)</f>
        <v>4612.9999999999982</v>
      </c>
      <c r="I432" s="399">
        <f>SUM('Príloha 2025'!I920)</f>
        <v>4982.3</v>
      </c>
      <c r="J432" s="399">
        <f>SUM('Príloha 2025'!J920)</f>
        <v>5271.3000000000011</v>
      </c>
      <c r="K432" s="399">
        <f>SUM('Príloha 2025'!K920)</f>
        <v>4817.3</v>
      </c>
      <c r="L432" s="399">
        <f>SUM('Príloha 2025'!L920)</f>
        <v>4857.7000000000007</v>
      </c>
    </row>
    <row r="433" spans="1:12" ht="11.25" customHeight="1" x14ac:dyDescent="0.2">
      <c r="A433" s="15"/>
      <c r="B433" s="48"/>
      <c r="C433" s="49"/>
      <c r="D433" s="49" t="s">
        <v>247</v>
      </c>
      <c r="E433" s="50"/>
      <c r="F433" s="399">
        <f>SUM('Príloha 2025'!F921)</f>
        <v>485.9</v>
      </c>
      <c r="G433" s="399">
        <f>SUM('Príloha 2025'!G921)</f>
        <v>891.09999999999991</v>
      </c>
      <c r="H433" s="399">
        <f>SUM('Príloha 2025'!H921)</f>
        <v>20</v>
      </c>
      <c r="I433" s="399">
        <f>SUM('Príloha 2025'!I921)</f>
        <v>7675.4</v>
      </c>
      <c r="J433" s="399">
        <f>SUM('Príloha 2025'!J921)</f>
        <v>2696.7</v>
      </c>
      <c r="K433" s="399">
        <f>SUM('Príloha 2025'!K921)</f>
        <v>15</v>
      </c>
      <c r="L433" s="399">
        <f>SUM('Príloha 2025'!L921)</f>
        <v>15</v>
      </c>
    </row>
    <row r="434" spans="1:12" ht="11.25" customHeight="1" x14ac:dyDescent="0.2">
      <c r="A434" s="15"/>
      <c r="B434" s="48"/>
      <c r="C434" s="49"/>
      <c r="D434" s="49" t="s">
        <v>1085</v>
      </c>
      <c r="E434" s="399"/>
      <c r="F434" s="399">
        <f>SUM('Príloha 2025'!F922)</f>
        <v>0</v>
      </c>
      <c r="G434" s="399">
        <f>SUM('Príloha 2025'!G922)</f>
        <v>0</v>
      </c>
      <c r="H434" s="399">
        <f>SUM('Príloha 2025'!H922)</f>
        <v>1</v>
      </c>
      <c r="I434" s="399">
        <f>SUM('Príloha 2025'!I922)</f>
        <v>0</v>
      </c>
      <c r="J434" s="399">
        <f>SUM('Príloha 2025'!J922)</f>
        <v>1</v>
      </c>
      <c r="K434" s="399">
        <f>SUM('Príloha 2025'!K922)</f>
        <v>0</v>
      </c>
      <c r="L434" s="399">
        <f>SUM('Príloha 2025'!L922)</f>
        <v>0</v>
      </c>
    </row>
    <row r="435" spans="1:12" ht="11.25" customHeight="1" x14ac:dyDescent="0.2">
      <c r="A435" s="15"/>
      <c r="B435" s="48"/>
      <c r="C435" s="49"/>
      <c r="D435" s="49" t="s">
        <v>248</v>
      </c>
      <c r="E435" s="50"/>
      <c r="F435" s="399">
        <f>SUM('Príloha 2025'!F923)</f>
        <v>875.30000000000007</v>
      </c>
      <c r="G435" s="399">
        <f>SUM('Príloha 2025'!G923)</f>
        <v>1833.3</v>
      </c>
      <c r="H435" s="399">
        <f>SUM('Príloha 2025'!H923)</f>
        <v>79</v>
      </c>
      <c r="I435" s="399">
        <f>SUM('Príloha 2025'!I923)</f>
        <v>7899.0999999999995</v>
      </c>
      <c r="J435" s="399">
        <f>SUM('Príloha 2025'!J923)</f>
        <v>2890</v>
      </c>
      <c r="K435" s="399">
        <f>SUM('Príloha 2025'!K923)</f>
        <v>0</v>
      </c>
      <c r="L435" s="399">
        <f>SUM('Príloha 2025'!L923)</f>
        <v>0</v>
      </c>
    </row>
    <row r="436" spans="1:12" ht="11.25" customHeight="1" x14ac:dyDescent="0.2">
      <c r="A436" s="15"/>
      <c r="B436" s="48"/>
      <c r="C436" s="49"/>
      <c r="D436" s="49" t="s">
        <v>1086</v>
      </c>
      <c r="E436" s="399"/>
      <c r="F436" s="399">
        <f>SUM('Príloha 2025'!F924)</f>
        <v>0</v>
      </c>
      <c r="G436" s="399">
        <f>SUM('Príloha 2025'!G924)</f>
        <v>5.5</v>
      </c>
      <c r="H436" s="399">
        <f>SUM('Príloha 2025'!H924)</f>
        <v>0</v>
      </c>
      <c r="I436" s="399">
        <f>SUM('Príloha 2025'!I924)</f>
        <v>28</v>
      </c>
      <c r="J436" s="399">
        <f>SUM('Príloha 2025'!J924)</f>
        <v>45.9</v>
      </c>
      <c r="K436" s="399">
        <f>SUM('Príloha 2025'!K924)</f>
        <v>0</v>
      </c>
      <c r="L436" s="399">
        <f>SUM('Príloha 2025'!L924)</f>
        <v>0</v>
      </c>
    </row>
    <row r="437" spans="1:12" ht="11.25" customHeight="1" x14ac:dyDescent="0.2">
      <c r="A437" s="15"/>
      <c r="B437" s="48"/>
      <c r="C437" s="49"/>
      <c r="D437" s="49" t="s">
        <v>249</v>
      </c>
      <c r="E437" s="50"/>
      <c r="F437" s="399">
        <f>SUM('Príloha 2025'!F925)</f>
        <v>-389.40000000000009</v>
      </c>
      <c r="G437" s="399">
        <f>SUM('Príloha 2025'!G925)</f>
        <v>-947.7</v>
      </c>
      <c r="H437" s="399">
        <f>SUM('Príloha 2025'!H925)</f>
        <v>-59</v>
      </c>
      <c r="I437" s="399">
        <f>SUM('Príloha 2025'!I925)</f>
        <v>-251.69999999999982</v>
      </c>
      <c r="J437" s="399">
        <f>SUM('Príloha 2025'!J925)</f>
        <v>-239.20000000000019</v>
      </c>
      <c r="K437" s="399">
        <f>SUM('Príloha 2025'!K925)</f>
        <v>15</v>
      </c>
      <c r="L437" s="399">
        <f>SUM('Príloha 2025'!L925)</f>
        <v>15</v>
      </c>
    </row>
    <row r="438" spans="1:12" ht="11.25" customHeight="1" x14ac:dyDescent="0.2">
      <c r="A438" s="15"/>
      <c r="B438" s="48"/>
      <c r="C438" s="49"/>
      <c r="D438" s="49" t="s">
        <v>974</v>
      </c>
      <c r="E438" s="399"/>
      <c r="F438" s="399">
        <f>SUM('Príloha 2025'!F926)</f>
        <v>279.7</v>
      </c>
      <c r="G438" s="399">
        <f>SUM('Príloha 2025'!G926)</f>
        <v>344.52007000000003</v>
      </c>
      <c r="H438" s="399">
        <f>SUM('Príloha 2025'!H926)</f>
        <v>198.6</v>
      </c>
      <c r="I438" s="399">
        <f>SUM('Príloha 2025'!I926)</f>
        <v>169.6</v>
      </c>
      <c r="J438" s="399">
        <f>SUM('Príloha 2025'!J926)</f>
        <v>198.10000000000002</v>
      </c>
      <c r="K438" s="399">
        <f>SUM('Príloha 2025'!K926)</f>
        <v>172.1</v>
      </c>
      <c r="L438" s="399">
        <f>SUM('Príloha 2025'!L926)</f>
        <v>172.1</v>
      </c>
    </row>
    <row r="439" spans="1:12" ht="11.25" customHeight="1" x14ac:dyDescent="0.2">
      <c r="A439" s="15"/>
      <c r="B439" s="48"/>
      <c r="C439" s="49"/>
      <c r="D439" s="49" t="s">
        <v>253</v>
      </c>
      <c r="E439" s="50"/>
      <c r="F439" s="399">
        <f>SUM('Príloha 2025'!F927)</f>
        <v>4160.384</v>
      </c>
      <c r="G439" s="399">
        <f>SUM('Príloha 2025'!G927)</f>
        <v>4492.982</v>
      </c>
      <c r="H439" s="399">
        <f>SUM('Príloha 2025'!H927)</f>
        <v>4607.0999999999995</v>
      </c>
      <c r="I439" s="399">
        <f>SUM('Príloha 2025'!I927)</f>
        <v>4925</v>
      </c>
      <c r="J439" s="399">
        <f>SUM('Príloha 2025'!J927)</f>
        <v>5219.7</v>
      </c>
      <c r="K439" s="399">
        <f>SUM('Príloha 2025'!K927)</f>
        <v>4858.8999999999996</v>
      </c>
      <c r="L439" s="399">
        <f>SUM('Príloha 2025'!L927)</f>
        <v>4899.2999999999993</v>
      </c>
    </row>
    <row r="440" spans="1:12" s="405" customFormat="1" ht="11.25" customHeight="1" x14ac:dyDescent="0.2">
      <c r="A440" s="546"/>
      <c r="B440" s="352"/>
      <c r="C440" s="352"/>
      <c r="D440" s="352" t="s">
        <v>1141</v>
      </c>
      <c r="E440" s="147"/>
      <c r="F440" s="399">
        <f>SUM('Príloha 2025'!F928)</f>
        <v>180.31600000000071</v>
      </c>
      <c r="G440" s="399">
        <f>SUM('Príloha 2025'!G928)</f>
        <v>815.0380699999987</v>
      </c>
      <c r="H440" s="399">
        <f>SUM('Príloha 2025'!H928)</f>
        <v>204.49999999999909</v>
      </c>
      <c r="I440" s="399">
        <f>SUM('Príloha 2025'!I928)</f>
        <v>226.90000000000055</v>
      </c>
      <c r="J440" s="399">
        <f>SUM('Príloha 2025'!J928)</f>
        <v>249.70000000000164</v>
      </c>
      <c r="K440" s="399">
        <f>SUM('Príloha 2025'!K928)</f>
        <v>130.50000000000091</v>
      </c>
      <c r="L440" s="399">
        <f>SUM('Príloha 2025'!L928)</f>
        <v>130.5</v>
      </c>
    </row>
    <row r="441" spans="1:12" s="353" customFormat="1" ht="11.25" customHeight="1" x14ac:dyDescent="0.2">
      <c r="A441" s="351"/>
      <c r="B441" s="352"/>
      <c r="C441" s="352"/>
      <c r="D441" s="352" t="s">
        <v>728</v>
      </c>
      <c r="E441" s="147"/>
      <c r="F441" s="399">
        <f>SUM('Príloha 2025'!F929)</f>
        <v>-209.08399999999892</v>
      </c>
      <c r="G441" s="399">
        <f>SUM('Príloha 2025'!G929)</f>
        <v>-132.66193000000203</v>
      </c>
      <c r="H441" s="399">
        <f>SUM('Príloha 2025'!H929)</f>
        <v>145.49999999999909</v>
      </c>
      <c r="I441" s="399">
        <f>SUM('Príloha 2025'!I929)</f>
        <v>-24.799999999999272</v>
      </c>
      <c r="J441" s="399">
        <f>SUM('Príloha 2025'!J929)</f>
        <v>10.500000000001819</v>
      </c>
      <c r="K441" s="399">
        <f>SUM('Príloha 2025'!K929)</f>
        <v>145.50000000000091</v>
      </c>
      <c r="L441" s="399">
        <f>SUM('Príloha 2025'!L929)</f>
        <v>145.50000000000182</v>
      </c>
    </row>
    <row r="442" spans="1:12" ht="11.25" customHeight="1" x14ac:dyDescent="0.2">
      <c r="A442" s="15"/>
      <c r="B442" s="48"/>
      <c r="C442" s="49"/>
      <c r="D442" s="49" t="s">
        <v>269</v>
      </c>
      <c r="E442" s="50"/>
      <c r="F442" s="399">
        <f>SUM('Príloha 2025'!F930)</f>
        <v>0</v>
      </c>
      <c r="G442" s="399">
        <f>SUM('Príloha 2025'!G930)</f>
        <v>0</v>
      </c>
      <c r="H442" s="399">
        <f>SUM('Príloha 2025'!H930)</f>
        <v>0</v>
      </c>
      <c r="I442" s="399">
        <f>SUM('Príloha 2025'!I930)</f>
        <v>0</v>
      </c>
      <c r="J442" s="399">
        <f>SUM('Príloha 2025'!J930)</f>
        <v>0</v>
      </c>
      <c r="K442" s="399">
        <f>SUM('Príloha 2025'!K930)</f>
        <v>0</v>
      </c>
      <c r="L442" s="399">
        <f>SUM('Príloha 2025'!L930)</f>
        <v>0</v>
      </c>
    </row>
    <row r="443" spans="1:12" ht="11.25" customHeight="1" x14ac:dyDescent="0.2">
      <c r="A443" s="15"/>
      <c r="B443" s="51"/>
      <c r="C443" s="52"/>
      <c r="D443" s="52" t="s">
        <v>242</v>
      </c>
      <c r="E443" s="50"/>
      <c r="F443" s="399">
        <f>SUM('Príloha 2025'!F931)</f>
        <v>0</v>
      </c>
      <c r="G443" s="399">
        <f>SUM('Príloha 2025'!G931)</f>
        <v>0</v>
      </c>
      <c r="H443" s="399">
        <f>SUM('Príloha 2025'!H931)</f>
        <v>0</v>
      </c>
      <c r="I443" s="399">
        <f>SUM('Príloha 2025'!I931)</f>
        <v>0</v>
      </c>
      <c r="J443" s="399">
        <f>SUM('Príloha 2025'!J931)</f>
        <v>0</v>
      </c>
      <c r="K443" s="399">
        <f>SUM('Príloha 2025'!K931)</f>
        <v>0</v>
      </c>
      <c r="L443" s="399">
        <f>SUM('Príloha 2025'!L931)</f>
        <v>0</v>
      </c>
    </row>
    <row r="444" spans="1:12" ht="11.25" customHeight="1" x14ac:dyDescent="0.2">
      <c r="A444" s="15"/>
      <c r="B444" s="48"/>
      <c r="C444" s="49"/>
      <c r="D444" s="49" t="s">
        <v>250</v>
      </c>
      <c r="E444" s="50"/>
      <c r="F444" s="399">
        <f>SUM('Príloha 2025'!F932)</f>
        <v>736.40000000000009</v>
      </c>
      <c r="G444" s="399">
        <f>SUM('Príloha 2025'!G932)</f>
        <v>1482.6360000000002</v>
      </c>
      <c r="H444" s="399">
        <f>SUM('Príloha 2025'!H932)</f>
        <v>68.599999999999994</v>
      </c>
      <c r="I444" s="399">
        <f>SUM('Príloha 2025'!I932)</f>
        <v>238.9</v>
      </c>
      <c r="J444" s="399">
        <f>SUM('Príloha 2025'!J932)</f>
        <v>203.6</v>
      </c>
      <c r="K444" s="399">
        <f>SUM('Príloha 2025'!K932)</f>
        <v>68.599999999999994</v>
      </c>
      <c r="L444" s="399">
        <f>SUM('Príloha 2025'!L932)</f>
        <v>68.599999999999994</v>
      </c>
    </row>
    <row r="445" spans="1:12" ht="11.25" customHeight="1" x14ac:dyDescent="0.2">
      <c r="A445" s="15"/>
      <c r="B445" s="48"/>
      <c r="C445" s="49"/>
      <c r="D445" s="49" t="s">
        <v>251</v>
      </c>
      <c r="E445" s="50"/>
      <c r="F445" s="399">
        <f>SUM('Príloha 2025'!F933)</f>
        <v>88.7</v>
      </c>
      <c r="G445" s="399">
        <f>SUM('Príloha 2025'!G934)</f>
        <v>759.6</v>
      </c>
      <c r="H445" s="399">
        <f>SUM('Príloha 2025'!H933)</f>
        <v>0</v>
      </c>
      <c r="I445" s="399">
        <f>SUM('Príloha 2025'!I933)</f>
        <v>0</v>
      </c>
      <c r="J445" s="399">
        <f>SUM('Príloha 2025'!J933)</f>
        <v>0</v>
      </c>
      <c r="K445" s="399">
        <f>SUM('Príloha 2025'!K933)</f>
        <v>0</v>
      </c>
      <c r="L445" s="399">
        <f>SUM('Príloha 2025'!L933)</f>
        <v>0</v>
      </c>
    </row>
    <row r="446" spans="1:12" ht="11.25" customHeight="1" x14ac:dyDescent="0.2">
      <c r="A446" s="15"/>
      <c r="B446" s="48"/>
      <c r="C446" s="49"/>
      <c r="D446" s="49" t="s">
        <v>707</v>
      </c>
      <c r="E446" s="50"/>
      <c r="F446" s="399">
        <f>SUM('Príloha 2025'!F934)</f>
        <v>305.5</v>
      </c>
      <c r="G446" s="399">
        <f>SUM('Príloha 2025'!G935)</f>
        <v>723.03600000000017</v>
      </c>
      <c r="H446" s="399">
        <f>SUM('Príloha 2025'!H935)</f>
        <v>-145.5</v>
      </c>
      <c r="I446" s="399">
        <f>SUM('Príloha 2025'!I935)</f>
        <v>24.800000000000011</v>
      </c>
      <c r="J446" s="399">
        <f>SUM('Príloha 2025'!J935)</f>
        <v>-10.5</v>
      </c>
      <c r="K446" s="399">
        <f>SUM('Príloha 2025'!K935)</f>
        <v>-145.5</v>
      </c>
      <c r="L446" s="399">
        <f>SUM('Príloha 2025'!L935)</f>
        <v>-145.5</v>
      </c>
    </row>
    <row r="447" spans="1:12" x14ac:dyDescent="0.2">
      <c r="F447" s="532"/>
      <c r="G447" s="532"/>
    </row>
    <row r="448" spans="1:12" x14ac:dyDescent="0.2">
      <c r="F448" s="532"/>
      <c r="G448" s="532"/>
    </row>
    <row r="449" spans="4:12" x14ac:dyDescent="0.2">
      <c r="E449" s="373" t="s">
        <v>828</v>
      </c>
      <c r="F449" s="544">
        <f>SUM('Príloha 2025'!F938)</f>
        <v>8881.1000000000022</v>
      </c>
      <c r="G449" s="544">
        <f>SUM('Príloha 2025'!G938)</f>
        <v>11038.85607</v>
      </c>
      <c r="H449" s="544">
        <f>SUM('Príloha 2025'!H938)</f>
        <v>8650.2999999999993</v>
      </c>
      <c r="I449" s="544">
        <f>SUM('Príloha 2025'!I938)</f>
        <v>16742.900000000001</v>
      </c>
      <c r="J449" s="544">
        <f>SUM('Príloha 2025'!J938)</f>
        <v>12137.100000000002</v>
      </c>
      <c r="K449" s="544">
        <f>SUM('Príloha 2025'!K938)</f>
        <v>8280.1</v>
      </c>
      <c r="L449" s="544">
        <f>SUM('Príloha 2025'!L938)</f>
        <v>8357</v>
      </c>
    </row>
    <row r="450" spans="4:12" x14ac:dyDescent="0.2">
      <c r="E450" s="373" t="s">
        <v>829</v>
      </c>
      <c r="F450" s="544">
        <f>SUM('Príloha 2025'!F939)</f>
        <v>8570.5839999999989</v>
      </c>
      <c r="G450" s="544">
        <f>SUM('Príloha 2025'!G939)</f>
        <v>10448.482</v>
      </c>
      <c r="H450" s="544">
        <f>SUM('Príloha 2025'!H939)</f>
        <v>8650.2999999999993</v>
      </c>
      <c r="I450" s="544">
        <f>SUM('Príloha 2025'!I939)</f>
        <v>16742.900000000001</v>
      </c>
      <c r="J450" s="544">
        <f>SUM('Príloha 2025'!J939)</f>
        <v>12137.1</v>
      </c>
      <c r="K450" s="544">
        <f>SUM('Príloha 2025'!K939)</f>
        <v>8280.0999999999985</v>
      </c>
      <c r="L450" s="544">
        <f>SUM('Príloha 2025'!L939)</f>
        <v>8357</v>
      </c>
    </row>
    <row r="451" spans="4:12" ht="12.75" x14ac:dyDescent="0.2">
      <c r="D451" s="53"/>
      <c r="E451" s="373" t="s">
        <v>623</v>
      </c>
      <c r="F451" s="544">
        <f>SUM('Príloha 2025'!F940)</f>
        <v>310.51600000000326</v>
      </c>
      <c r="G451" s="544">
        <f>SUM('Príloha 2025'!G940)</f>
        <v>590.37406999999985</v>
      </c>
      <c r="H451" s="544">
        <f>SUM('Príloha 2025'!H940)</f>
        <v>0</v>
      </c>
      <c r="I451" s="544">
        <f>SUM('Príloha 2025'!I940)</f>
        <v>0</v>
      </c>
      <c r="J451" s="544">
        <f>SUM('Príloha 2025'!J940)</f>
        <v>0</v>
      </c>
      <c r="K451" s="544">
        <f>SUM('Príloha 2025'!K940)</f>
        <v>0</v>
      </c>
      <c r="L451" s="544">
        <f>SUM('Príloha 2025'!L940)</f>
        <v>0</v>
      </c>
    </row>
    <row r="452" spans="4:12" ht="12.75" customHeight="1" x14ac:dyDescent="0.2"/>
    <row r="453" spans="4:12" ht="12.75" customHeight="1" x14ac:dyDescent="0.2"/>
    <row r="455" spans="4:12" x14ac:dyDescent="0.2">
      <c r="F455" s="4"/>
      <c r="G455" s="4"/>
      <c r="H455" s="4"/>
      <c r="I455" s="4"/>
      <c r="J455" s="4"/>
      <c r="K455" s="4"/>
      <c r="L455" s="4"/>
    </row>
    <row r="456" spans="4:12" ht="15" customHeight="1" x14ac:dyDescent="0.2">
      <c r="F456" s="4"/>
      <c r="G456" s="4"/>
      <c r="H456" s="4"/>
      <c r="I456" s="4"/>
      <c r="J456" s="4"/>
      <c r="K456" s="4"/>
      <c r="L456" s="4"/>
    </row>
    <row r="457" spans="4:12" ht="13.5" customHeight="1" x14ac:dyDescent="0.2"/>
  </sheetData>
  <mergeCells count="8">
    <mergeCell ref="B312:C312"/>
    <mergeCell ref="B342:C342"/>
    <mergeCell ref="B347:C347"/>
    <mergeCell ref="B3:D3"/>
    <mergeCell ref="B138:C138"/>
    <mergeCell ref="B140:C140"/>
    <mergeCell ref="B160:C160"/>
    <mergeCell ref="B307:C307"/>
  </mergeCells>
  <phoneticPr fontId="0" type="noConversion"/>
  <printOptions headings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975"/>
  <sheetViews>
    <sheetView tabSelected="1" zoomScale="130" zoomScaleNormal="130" workbookViewId="0">
      <pane ySplit="3" topLeftCell="A933" activePane="bottomLeft" state="frozen"/>
      <selection pane="bottomLeft" activeCell="C947" sqref="C947"/>
    </sheetView>
  </sheetViews>
  <sheetFormatPr defaultRowHeight="12.75" x14ac:dyDescent="0.2"/>
  <cols>
    <col min="1" max="1" width="0.140625" style="234" customWidth="1"/>
    <col min="2" max="2" width="4.140625" style="232" customWidth="1"/>
    <col min="3" max="3" width="8.42578125" style="209" customWidth="1"/>
    <col min="4" max="4" width="24.85546875" style="233" customWidth="1"/>
    <col min="5" max="5" width="5.7109375" style="206" customWidth="1"/>
    <col min="6" max="6" width="7" style="526" customWidth="1"/>
    <col min="7" max="7" width="7" style="242" customWidth="1"/>
    <col min="8" max="8" width="7.140625" style="242" customWidth="1"/>
    <col min="9" max="9" width="7" style="242" customWidth="1"/>
    <col min="10" max="10" width="7.5703125" style="242" customWidth="1"/>
    <col min="11" max="12" width="6.28515625" style="242" customWidth="1"/>
    <col min="13" max="13" width="7.5703125" customWidth="1"/>
    <col min="14" max="16384" width="9.140625" style="206"/>
  </cols>
  <sheetData>
    <row r="1" spans="1:13" ht="24" customHeight="1" x14ac:dyDescent="0.2">
      <c r="A1" s="204"/>
      <c r="B1" s="243" t="s">
        <v>1290</v>
      </c>
      <c r="C1" s="244"/>
      <c r="D1" s="244"/>
      <c r="E1" s="205"/>
    </row>
    <row r="2" spans="1:13" ht="23.25" customHeight="1" x14ac:dyDescent="0.2">
      <c r="A2" s="207"/>
      <c r="B2" s="208"/>
      <c r="D2" s="210"/>
      <c r="E2" s="245"/>
    </row>
    <row r="3" spans="1:13" ht="42.75" customHeight="1" x14ac:dyDescent="0.2">
      <c r="A3" s="207"/>
      <c r="B3" s="211"/>
      <c r="C3" s="212"/>
      <c r="D3" s="213"/>
      <c r="E3" s="247" t="s">
        <v>678</v>
      </c>
      <c r="F3" s="549" t="s">
        <v>1142</v>
      </c>
      <c r="G3" s="549" t="s">
        <v>1183</v>
      </c>
      <c r="H3" s="549" t="s">
        <v>1186</v>
      </c>
      <c r="I3" s="549" t="s">
        <v>1181</v>
      </c>
      <c r="J3" s="549" t="s">
        <v>1285</v>
      </c>
      <c r="K3" s="549" t="s">
        <v>1182</v>
      </c>
      <c r="L3" s="549" t="s">
        <v>1185</v>
      </c>
    </row>
    <row r="4" spans="1:13" ht="15.75" x14ac:dyDescent="0.25">
      <c r="A4" s="204"/>
      <c r="B4" s="215" t="s">
        <v>331</v>
      </c>
      <c r="C4" s="216"/>
      <c r="D4" s="217" t="s">
        <v>442</v>
      </c>
      <c r="E4" s="218"/>
      <c r="F4" s="214"/>
      <c r="G4" s="214"/>
      <c r="H4" s="214"/>
      <c r="I4" s="214"/>
      <c r="J4" s="214"/>
      <c r="K4" s="214"/>
      <c r="L4" s="214"/>
    </row>
    <row r="5" spans="1:13" x14ac:dyDescent="0.2">
      <c r="A5" s="204"/>
      <c r="B5" s="211"/>
      <c r="C5" s="219"/>
      <c r="D5" s="275" t="s">
        <v>329</v>
      </c>
      <c r="E5" s="334"/>
      <c r="F5" s="334">
        <f t="shared" ref="F5:L5" si="0">SUM(F6+F30+F75)</f>
        <v>7290.4000000000015</v>
      </c>
      <c r="G5" s="334">
        <f t="shared" si="0"/>
        <v>8320.5999999999985</v>
      </c>
      <c r="H5" s="334">
        <f t="shared" si="0"/>
        <v>8363.0999999999985</v>
      </c>
      <c r="I5" s="334">
        <f t="shared" si="0"/>
        <v>8659</v>
      </c>
      <c r="J5" s="334">
        <f t="shared" ref="J5" si="1">SUM(J6+J30+J75)</f>
        <v>9038.7000000000007</v>
      </c>
      <c r="K5" s="334">
        <f t="shared" si="0"/>
        <v>8024.4</v>
      </c>
      <c r="L5" s="334">
        <f t="shared" si="0"/>
        <v>8101.3</v>
      </c>
      <c r="M5" s="420"/>
    </row>
    <row r="6" spans="1:13" x14ac:dyDescent="0.2">
      <c r="A6" s="204"/>
      <c r="B6" s="211"/>
      <c r="C6" s="219"/>
      <c r="D6" s="275" t="s">
        <v>1</v>
      </c>
      <c r="E6" s="334"/>
      <c r="F6" s="334">
        <f t="shared" ref="F6:G6" si="2">SUM(F8+F10+F18+F28)</f>
        <v>3888.7999999999997</v>
      </c>
      <c r="G6" s="334">
        <f t="shared" si="2"/>
        <v>4215.5</v>
      </c>
      <c r="H6" s="334">
        <f>SUM(H8+H10+H18+H28)</f>
        <v>4437.7</v>
      </c>
      <c r="I6" s="334">
        <f t="shared" ref="I6:J6" si="3">SUM(I8+I10+I18+I28)</f>
        <v>3761.2</v>
      </c>
      <c r="J6" s="334">
        <f t="shared" si="3"/>
        <v>3761.2</v>
      </c>
      <c r="K6" s="334">
        <f t="shared" ref="K6:L6" si="4">SUM(K8+K10+K18+K28)</f>
        <v>3884.2999999999997</v>
      </c>
      <c r="L6" s="334">
        <f t="shared" si="4"/>
        <v>3918.5</v>
      </c>
      <c r="M6" s="420"/>
    </row>
    <row r="7" spans="1:13" x14ac:dyDescent="0.2">
      <c r="A7" s="207"/>
      <c r="B7" s="211"/>
      <c r="C7" s="212"/>
      <c r="D7" s="213"/>
      <c r="E7" s="222"/>
      <c r="F7" s="523"/>
      <c r="G7" s="523"/>
      <c r="H7" s="523"/>
      <c r="I7" s="523"/>
      <c r="J7" s="523"/>
      <c r="K7" s="523"/>
      <c r="L7" s="523"/>
      <c r="M7" s="420"/>
    </row>
    <row r="8" spans="1:13" x14ac:dyDescent="0.2">
      <c r="A8" s="204"/>
      <c r="B8" s="211">
        <v>110</v>
      </c>
      <c r="C8" s="219"/>
      <c r="D8" s="275" t="s">
        <v>2</v>
      </c>
      <c r="E8" s="276"/>
      <c r="F8" s="277">
        <f t="shared" ref="F8:G8" si="5">SUM(F9)</f>
        <v>3459.7</v>
      </c>
      <c r="G8" s="277">
        <f t="shared" si="5"/>
        <v>3705.5</v>
      </c>
      <c r="H8" s="277">
        <f>SUM(H9)</f>
        <v>3850</v>
      </c>
      <c r="I8" s="277">
        <f t="shared" ref="I8:L8" si="6">SUM(I9)</f>
        <v>3070</v>
      </c>
      <c r="J8" s="277">
        <f t="shared" si="6"/>
        <v>3070</v>
      </c>
      <c r="K8" s="277">
        <f t="shared" si="6"/>
        <v>3136.5</v>
      </c>
      <c r="L8" s="277">
        <f t="shared" si="6"/>
        <v>3160</v>
      </c>
      <c r="M8" s="420"/>
    </row>
    <row r="9" spans="1:13" x14ac:dyDescent="0.2">
      <c r="A9" s="207"/>
      <c r="B9" s="211">
        <v>111</v>
      </c>
      <c r="C9" s="212">
        <v>111003</v>
      </c>
      <c r="D9" s="213" t="s">
        <v>320</v>
      </c>
      <c r="E9" s="222"/>
      <c r="F9" s="523">
        <v>3459.7</v>
      </c>
      <c r="G9" s="523">
        <v>3705.5</v>
      </c>
      <c r="H9" s="523">
        <v>3850</v>
      </c>
      <c r="I9" s="523">
        <v>3070</v>
      </c>
      <c r="J9" s="523">
        <v>3070</v>
      </c>
      <c r="K9" s="523">
        <v>3136.5</v>
      </c>
      <c r="L9" s="523">
        <v>3160</v>
      </c>
      <c r="M9" s="430"/>
    </row>
    <row r="10" spans="1:13" x14ac:dyDescent="0.2">
      <c r="A10" s="204"/>
      <c r="B10" s="211">
        <v>120</v>
      </c>
      <c r="C10" s="219"/>
      <c r="D10" s="275" t="s">
        <v>3</v>
      </c>
      <c r="E10" s="276"/>
      <c r="F10" s="276">
        <f t="shared" ref="F10" si="7">SUM(F11:F17)</f>
        <v>192.40000000000003</v>
      </c>
      <c r="G10" s="276">
        <f t="shared" ref="G10" si="8">SUM(G11:G17)</f>
        <v>223.1</v>
      </c>
      <c r="H10" s="276">
        <f t="shared" ref="H10" si="9">SUM(H11:H17)</f>
        <v>269.5</v>
      </c>
      <c r="I10" s="276">
        <f>SUM(I11:I17)</f>
        <v>273</v>
      </c>
      <c r="J10" s="276">
        <f>SUM(J11:J17)</f>
        <v>273</v>
      </c>
      <c r="K10" s="276">
        <f t="shared" ref="K10:L10" si="10">SUM(K11:K17)</f>
        <v>309.60000000000002</v>
      </c>
      <c r="L10" s="276">
        <f t="shared" si="10"/>
        <v>320.3</v>
      </c>
      <c r="M10" s="420"/>
    </row>
    <row r="11" spans="1:13" x14ac:dyDescent="0.2">
      <c r="A11" s="204"/>
      <c r="B11" s="211"/>
      <c r="C11" s="212">
        <v>121001</v>
      </c>
      <c r="D11" s="213" t="s">
        <v>375</v>
      </c>
      <c r="E11" s="222"/>
      <c r="F11" s="522">
        <v>17.899999999999999</v>
      </c>
      <c r="G11" s="522">
        <v>22.8</v>
      </c>
      <c r="H11" s="522">
        <v>26</v>
      </c>
      <c r="I11" s="522">
        <v>25</v>
      </c>
      <c r="J11" s="522">
        <v>25</v>
      </c>
      <c r="K11" s="522">
        <v>28</v>
      </c>
      <c r="L11" s="522">
        <v>30</v>
      </c>
      <c r="M11" s="420"/>
    </row>
    <row r="12" spans="1:13" x14ac:dyDescent="0.2">
      <c r="A12" s="204"/>
      <c r="B12" s="211"/>
      <c r="C12" s="212">
        <v>121001</v>
      </c>
      <c r="D12" s="213" t="s">
        <v>376</v>
      </c>
      <c r="E12" s="222"/>
      <c r="F12" s="522">
        <v>31.7</v>
      </c>
      <c r="G12" s="522">
        <v>37.299999999999997</v>
      </c>
      <c r="H12" s="522">
        <v>44</v>
      </c>
      <c r="I12" s="522">
        <v>40</v>
      </c>
      <c r="J12" s="522">
        <v>40</v>
      </c>
      <c r="K12" s="522">
        <v>46</v>
      </c>
      <c r="L12" s="522">
        <v>50</v>
      </c>
      <c r="M12" s="420"/>
    </row>
    <row r="13" spans="1:13" x14ac:dyDescent="0.2">
      <c r="A13" s="204"/>
      <c r="B13" s="211"/>
      <c r="C13" s="212">
        <v>121002</v>
      </c>
      <c r="D13" s="213" t="s">
        <v>377</v>
      </c>
      <c r="E13" s="222"/>
      <c r="F13" s="522">
        <v>50.3</v>
      </c>
      <c r="G13" s="522">
        <v>58.7</v>
      </c>
      <c r="H13" s="522">
        <v>80</v>
      </c>
      <c r="I13" s="522">
        <v>70</v>
      </c>
      <c r="J13" s="522">
        <v>70</v>
      </c>
      <c r="K13" s="522">
        <v>90</v>
      </c>
      <c r="L13" s="522">
        <v>92</v>
      </c>
      <c r="M13" s="519"/>
    </row>
    <row r="14" spans="1:13" x14ac:dyDescent="0.2">
      <c r="A14" s="207"/>
      <c r="B14" s="211"/>
      <c r="C14" s="212">
        <v>121002</v>
      </c>
      <c r="D14" s="213" t="s">
        <v>378</v>
      </c>
      <c r="E14" s="222"/>
      <c r="F14" s="522">
        <v>81.400000000000006</v>
      </c>
      <c r="G14" s="522">
        <v>88.9</v>
      </c>
      <c r="H14" s="522">
        <v>100</v>
      </c>
      <c r="I14" s="522">
        <v>105</v>
      </c>
      <c r="J14" s="522">
        <v>105</v>
      </c>
      <c r="K14" s="522">
        <v>112</v>
      </c>
      <c r="L14" s="522">
        <v>114</v>
      </c>
      <c r="M14" s="349"/>
    </row>
    <row r="15" spans="1:13" x14ac:dyDescent="0.2">
      <c r="A15" s="207"/>
      <c r="B15" s="211"/>
      <c r="C15" s="212">
        <v>121003</v>
      </c>
      <c r="D15" s="213" t="s">
        <v>379</v>
      </c>
      <c r="E15" s="222"/>
      <c r="F15" s="522">
        <v>9.8000000000000007</v>
      </c>
      <c r="G15" s="522">
        <v>14.1</v>
      </c>
      <c r="H15" s="522">
        <v>17</v>
      </c>
      <c r="I15" s="522">
        <v>30</v>
      </c>
      <c r="J15" s="522">
        <v>30</v>
      </c>
      <c r="K15" s="522">
        <v>30</v>
      </c>
      <c r="L15" s="522">
        <v>30</v>
      </c>
      <c r="M15" s="420"/>
    </row>
    <row r="16" spans="1:13" x14ac:dyDescent="0.2">
      <c r="A16" s="207"/>
      <c r="B16" s="211"/>
      <c r="C16" s="212">
        <v>121003</v>
      </c>
      <c r="D16" s="213" t="s">
        <v>380</v>
      </c>
      <c r="E16" s="222"/>
      <c r="F16" s="522">
        <v>1.3</v>
      </c>
      <c r="G16" s="522">
        <v>1.3</v>
      </c>
      <c r="H16" s="522">
        <v>2.5</v>
      </c>
      <c r="I16" s="522">
        <v>3</v>
      </c>
      <c r="J16" s="522">
        <v>3</v>
      </c>
      <c r="K16" s="522">
        <v>3.6</v>
      </c>
      <c r="L16" s="522">
        <v>4.3</v>
      </c>
      <c r="M16" s="420"/>
    </row>
    <row r="17" spans="1:13" x14ac:dyDescent="0.2">
      <c r="A17" s="207"/>
      <c r="B17" s="211"/>
      <c r="C17" s="212">
        <v>121003</v>
      </c>
      <c r="D17" s="213" t="s">
        <v>388</v>
      </c>
      <c r="E17" s="222"/>
      <c r="F17" s="522">
        <v>0</v>
      </c>
      <c r="G17" s="522">
        <v>0</v>
      </c>
      <c r="H17" s="522">
        <v>0</v>
      </c>
      <c r="I17" s="522">
        <v>0</v>
      </c>
      <c r="J17" s="522">
        <v>0</v>
      </c>
      <c r="K17" s="522">
        <v>0</v>
      </c>
      <c r="L17" s="522">
        <v>0</v>
      </c>
      <c r="M17" s="420"/>
    </row>
    <row r="18" spans="1:13" x14ac:dyDescent="0.2">
      <c r="A18" s="204"/>
      <c r="B18" s="211">
        <v>130</v>
      </c>
      <c r="C18" s="219"/>
      <c r="D18" s="275" t="s">
        <v>4</v>
      </c>
      <c r="E18" s="276"/>
      <c r="F18" s="276">
        <f t="shared" ref="F18" si="11">SUM(F19)</f>
        <v>235.60000000000002</v>
      </c>
      <c r="G18" s="276">
        <f t="shared" ref="G18" si="12">SUM(G19)</f>
        <v>285</v>
      </c>
      <c r="H18" s="276">
        <f>SUM(H19)</f>
        <v>316.2</v>
      </c>
      <c r="I18" s="276">
        <f t="shared" ref="I18:L18" si="13">SUM(I19)</f>
        <v>416.2</v>
      </c>
      <c r="J18" s="276">
        <f t="shared" si="13"/>
        <v>416.2</v>
      </c>
      <c r="K18" s="276">
        <f t="shared" si="13"/>
        <v>436.2</v>
      </c>
      <c r="L18" s="276">
        <f t="shared" si="13"/>
        <v>436.2</v>
      </c>
      <c r="M18" s="420"/>
    </row>
    <row r="19" spans="1:13" x14ac:dyDescent="0.2">
      <c r="A19" s="207"/>
      <c r="B19" s="211">
        <v>133</v>
      </c>
      <c r="C19" s="212"/>
      <c r="D19" s="275" t="s">
        <v>321</v>
      </c>
      <c r="E19" s="276"/>
      <c r="F19" s="276">
        <f t="shared" ref="F19" si="14">SUM(F20:F27)</f>
        <v>235.60000000000002</v>
      </c>
      <c r="G19" s="276">
        <f>SUM(G20:G27)</f>
        <v>285</v>
      </c>
      <c r="H19" s="276">
        <f t="shared" ref="H19" si="15">SUM(H20:H27)</f>
        <v>316.2</v>
      </c>
      <c r="I19" s="276">
        <f t="shared" ref="I19:J19" si="16">SUM(I20:I27)</f>
        <v>416.2</v>
      </c>
      <c r="J19" s="276">
        <f t="shared" si="16"/>
        <v>416.2</v>
      </c>
      <c r="K19" s="276">
        <f t="shared" ref="K19:L19" si="17">SUM(K20:K27)</f>
        <v>436.2</v>
      </c>
      <c r="L19" s="276">
        <f t="shared" si="17"/>
        <v>436.2</v>
      </c>
      <c r="M19" s="420"/>
    </row>
    <row r="20" spans="1:13" x14ac:dyDescent="0.2">
      <c r="A20" s="207"/>
      <c r="B20" s="211"/>
      <c r="C20" s="212">
        <v>133001</v>
      </c>
      <c r="D20" s="213" t="s">
        <v>5</v>
      </c>
      <c r="E20" s="222"/>
      <c r="F20" s="523">
        <v>4.9000000000000004</v>
      </c>
      <c r="G20" s="523">
        <v>4.5999999999999996</v>
      </c>
      <c r="H20" s="523">
        <v>6</v>
      </c>
      <c r="I20" s="523">
        <v>8</v>
      </c>
      <c r="J20" s="523">
        <v>8</v>
      </c>
      <c r="K20" s="523">
        <v>8</v>
      </c>
      <c r="L20" s="523">
        <v>8</v>
      </c>
      <c r="M20" s="420"/>
    </row>
    <row r="21" spans="1:13" x14ac:dyDescent="0.2">
      <c r="A21" s="207"/>
      <c r="B21" s="211"/>
      <c r="C21" s="212">
        <v>133003</v>
      </c>
      <c r="D21" s="213" t="s">
        <v>410</v>
      </c>
      <c r="E21" s="222"/>
      <c r="F21" s="523">
        <v>0</v>
      </c>
      <c r="G21" s="523">
        <v>0</v>
      </c>
      <c r="H21" s="523">
        <v>0</v>
      </c>
      <c r="I21" s="523">
        <v>0</v>
      </c>
      <c r="J21" s="523">
        <v>0</v>
      </c>
      <c r="K21" s="523">
        <v>0</v>
      </c>
      <c r="L21" s="523">
        <v>0</v>
      </c>
      <c r="M21" s="420"/>
    </row>
    <row r="22" spans="1:13" x14ac:dyDescent="0.2">
      <c r="A22" s="207"/>
      <c r="B22" s="211"/>
      <c r="C22" s="212">
        <v>133004</v>
      </c>
      <c r="D22" s="213" t="s">
        <v>730</v>
      </c>
      <c r="E22" s="222"/>
      <c r="F22" s="523">
        <v>0.6</v>
      </c>
      <c r="G22" s="523">
        <v>0.5</v>
      </c>
      <c r="H22" s="523">
        <v>0.7</v>
      </c>
      <c r="I22" s="523">
        <v>0.7</v>
      </c>
      <c r="J22" s="523">
        <v>0.7</v>
      </c>
      <c r="K22" s="523">
        <v>0.7</v>
      </c>
      <c r="L22" s="523">
        <v>0.7</v>
      </c>
      <c r="M22" s="420"/>
    </row>
    <row r="23" spans="1:13" x14ac:dyDescent="0.2">
      <c r="A23" s="207"/>
      <c r="B23" s="211"/>
      <c r="C23" s="212">
        <v>133006</v>
      </c>
      <c r="D23" s="213" t="s">
        <v>415</v>
      </c>
      <c r="E23" s="222"/>
      <c r="F23" s="523">
        <v>1.4</v>
      </c>
      <c r="G23" s="523">
        <v>1.3</v>
      </c>
      <c r="H23" s="523">
        <v>1.5</v>
      </c>
      <c r="I23" s="523">
        <v>1.5</v>
      </c>
      <c r="J23" s="523">
        <v>1.5</v>
      </c>
      <c r="K23" s="523">
        <v>1.5</v>
      </c>
      <c r="L23" s="523">
        <v>1.5</v>
      </c>
      <c r="M23" s="420"/>
    </row>
    <row r="24" spans="1:13" x14ac:dyDescent="0.2">
      <c r="A24" s="207"/>
      <c r="B24" s="211"/>
      <c r="C24" s="212">
        <v>133012</v>
      </c>
      <c r="D24" s="213" t="s">
        <v>879</v>
      </c>
      <c r="E24" s="222"/>
      <c r="F24" s="523">
        <v>5.3</v>
      </c>
      <c r="G24" s="523">
        <v>4.7</v>
      </c>
      <c r="H24" s="523">
        <v>3</v>
      </c>
      <c r="I24" s="523">
        <v>6</v>
      </c>
      <c r="J24" s="523">
        <v>6</v>
      </c>
      <c r="K24" s="523">
        <v>6</v>
      </c>
      <c r="L24" s="523">
        <v>6</v>
      </c>
      <c r="M24" s="430"/>
    </row>
    <row r="25" spans="1:13" x14ac:dyDescent="0.2">
      <c r="A25" s="207"/>
      <c r="B25" s="211"/>
      <c r="C25" s="212">
        <v>133013</v>
      </c>
      <c r="D25" s="213" t="s">
        <v>381</v>
      </c>
      <c r="E25" s="222"/>
      <c r="F25" s="523">
        <v>142.9</v>
      </c>
      <c r="G25" s="523">
        <v>173.4</v>
      </c>
      <c r="H25" s="523">
        <v>190</v>
      </c>
      <c r="I25" s="523">
        <v>250</v>
      </c>
      <c r="J25" s="523">
        <v>250</v>
      </c>
      <c r="K25" s="523">
        <v>270</v>
      </c>
      <c r="L25" s="523">
        <v>270</v>
      </c>
      <c r="M25" s="420"/>
    </row>
    <row r="26" spans="1:13" x14ac:dyDescent="0.2">
      <c r="A26" s="207"/>
      <c r="B26" s="211"/>
      <c r="C26" s="212">
        <v>133013</v>
      </c>
      <c r="D26" s="213" t="s">
        <v>382</v>
      </c>
      <c r="E26" s="222"/>
      <c r="F26" s="523">
        <v>79.7</v>
      </c>
      <c r="G26" s="523">
        <v>98.9</v>
      </c>
      <c r="H26" s="523">
        <v>115</v>
      </c>
      <c r="I26" s="523">
        <v>150</v>
      </c>
      <c r="J26" s="523">
        <v>150</v>
      </c>
      <c r="K26" s="523">
        <v>150</v>
      </c>
      <c r="L26" s="523">
        <v>150</v>
      </c>
      <c r="M26" s="420"/>
    </row>
    <row r="27" spans="1:13" x14ac:dyDescent="0.2">
      <c r="A27" s="207"/>
      <c r="B27" s="211"/>
      <c r="C27" s="212">
        <v>133013</v>
      </c>
      <c r="D27" s="213" t="s">
        <v>388</v>
      </c>
      <c r="E27" s="222"/>
      <c r="F27" s="523">
        <v>0.8</v>
      </c>
      <c r="G27" s="523">
        <v>1.6</v>
      </c>
      <c r="H27" s="523">
        <v>0</v>
      </c>
      <c r="I27" s="523">
        <v>0</v>
      </c>
      <c r="J27" s="523">
        <v>0</v>
      </c>
      <c r="K27" s="523">
        <v>0</v>
      </c>
      <c r="L27" s="523">
        <v>0</v>
      </c>
      <c r="M27" s="430"/>
    </row>
    <row r="28" spans="1:13" x14ac:dyDescent="0.2">
      <c r="A28" s="207"/>
      <c r="B28" s="211">
        <v>160</v>
      </c>
      <c r="C28" s="212"/>
      <c r="D28" s="304" t="s">
        <v>944</v>
      </c>
      <c r="E28" s="451"/>
      <c r="F28" s="276">
        <f t="shared" ref="F28" si="18">SUM(F29)</f>
        <v>1.1000000000000001</v>
      </c>
      <c r="G28" s="276">
        <f t="shared" ref="G28" si="19">SUM(G29)</f>
        <v>1.9</v>
      </c>
      <c r="H28" s="276">
        <f>SUM(H29)</f>
        <v>2</v>
      </c>
      <c r="I28" s="276">
        <f t="shared" ref="I28:L28" si="20">SUM(I29)</f>
        <v>2</v>
      </c>
      <c r="J28" s="276">
        <f t="shared" si="20"/>
        <v>2</v>
      </c>
      <c r="K28" s="276">
        <f t="shared" si="20"/>
        <v>2</v>
      </c>
      <c r="L28" s="276">
        <f t="shared" si="20"/>
        <v>2</v>
      </c>
      <c r="M28" s="420"/>
    </row>
    <row r="29" spans="1:13" x14ac:dyDescent="0.2">
      <c r="A29" s="207"/>
      <c r="B29" s="211"/>
      <c r="C29" s="212">
        <v>160</v>
      </c>
      <c r="D29" s="213" t="s">
        <v>945</v>
      </c>
      <c r="E29" s="221"/>
      <c r="F29" s="522">
        <v>1.1000000000000001</v>
      </c>
      <c r="G29" s="522">
        <v>1.9</v>
      </c>
      <c r="H29" s="522">
        <v>2</v>
      </c>
      <c r="I29" s="522">
        <v>2</v>
      </c>
      <c r="J29" s="522">
        <v>2</v>
      </c>
      <c r="K29" s="522">
        <v>2</v>
      </c>
      <c r="L29" s="522">
        <v>2</v>
      </c>
      <c r="M29" s="420"/>
    </row>
    <row r="30" spans="1:13" s="307" customFormat="1" x14ac:dyDescent="0.2">
      <c r="A30" s="306"/>
      <c r="B30" s="211"/>
      <c r="C30" s="219"/>
      <c r="D30" s="275" t="s">
        <v>7</v>
      </c>
      <c r="E30" s="276"/>
      <c r="F30" s="276">
        <f t="shared" ref="F30:L30" si="21">SUM(F31+F40+F45+F47+F64+F67)</f>
        <v>390.9</v>
      </c>
      <c r="G30" s="276">
        <f t="shared" si="21"/>
        <v>443.7</v>
      </c>
      <c r="H30" s="276">
        <f t="shared" si="21"/>
        <v>379.70000000000005</v>
      </c>
      <c r="I30" s="276">
        <f t="shared" si="21"/>
        <v>370.3</v>
      </c>
      <c r="J30" s="276">
        <f t="shared" ref="J30" si="22">SUM(J31+J40+J45+J47+J64+J67)</f>
        <v>427.6</v>
      </c>
      <c r="K30" s="276">
        <f t="shared" si="21"/>
        <v>371.3</v>
      </c>
      <c r="L30" s="276">
        <f t="shared" si="21"/>
        <v>381.3</v>
      </c>
      <c r="M30" s="420"/>
    </row>
    <row r="31" spans="1:13" s="307" customFormat="1" x14ac:dyDescent="0.2">
      <c r="A31" s="306"/>
      <c r="B31" s="211">
        <v>210</v>
      </c>
      <c r="C31" s="219"/>
      <c r="D31" s="275" t="s">
        <v>8</v>
      </c>
      <c r="E31" s="276"/>
      <c r="F31" s="276">
        <f t="shared" ref="F31:L31" si="23">SUM(F32:F39)</f>
        <v>255.7</v>
      </c>
      <c r="G31" s="276">
        <f t="shared" si="23"/>
        <v>312.5</v>
      </c>
      <c r="H31" s="276">
        <f t="shared" si="23"/>
        <v>261</v>
      </c>
      <c r="I31" s="276">
        <f t="shared" si="23"/>
        <v>268.5</v>
      </c>
      <c r="J31" s="276">
        <f t="shared" ref="J31" si="24">SUM(J32:J39)</f>
        <v>272.8</v>
      </c>
      <c r="K31" s="276">
        <f t="shared" si="23"/>
        <v>269.5</v>
      </c>
      <c r="L31" s="276">
        <f t="shared" si="23"/>
        <v>279.5</v>
      </c>
    </row>
    <row r="32" spans="1:13" s="307" customFormat="1" x14ac:dyDescent="0.2">
      <c r="A32" s="308"/>
      <c r="B32" s="211"/>
      <c r="C32" s="212">
        <v>211003</v>
      </c>
      <c r="D32" s="213" t="s">
        <v>720</v>
      </c>
      <c r="E32" s="222"/>
      <c r="F32" s="523">
        <v>0</v>
      </c>
      <c r="G32" s="523">
        <v>0</v>
      </c>
      <c r="H32" s="523">
        <v>0</v>
      </c>
      <c r="I32" s="523">
        <v>0</v>
      </c>
      <c r="J32" s="523">
        <v>14.3</v>
      </c>
      <c r="K32" s="523">
        <v>0</v>
      </c>
      <c r="L32" s="523">
        <v>0</v>
      </c>
      <c r="M32" s="430"/>
    </row>
    <row r="33" spans="1:13" s="403" customFormat="1" x14ac:dyDescent="0.2">
      <c r="A33" s="395"/>
      <c r="B33" s="211"/>
      <c r="C33" s="212">
        <v>211003</v>
      </c>
      <c r="D33" s="213" t="s">
        <v>939</v>
      </c>
      <c r="E33" s="222"/>
      <c r="F33" s="523">
        <v>0</v>
      </c>
      <c r="G33" s="523">
        <v>0</v>
      </c>
      <c r="H33" s="523">
        <v>0</v>
      </c>
      <c r="I33" s="523">
        <v>10</v>
      </c>
      <c r="J33" s="523">
        <v>0</v>
      </c>
      <c r="K33" s="523">
        <v>0</v>
      </c>
      <c r="L33" s="523">
        <v>0</v>
      </c>
      <c r="M33" s="430"/>
    </row>
    <row r="34" spans="1:13" s="307" customFormat="1" x14ac:dyDescent="0.2">
      <c r="A34" s="308"/>
      <c r="B34" s="211"/>
      <c r="C34" s="212">
        <v>212002</v>
      </c>
      <c r="D34" s="213" t="s">
        <v>318</v>
      </c>
      <c r="E34" s="203"/>
      <c r="F34" s="523">
        <v>18.5</v>
      </c>
      <c r="G34" s="523">
        <v>32.799999999999997</v>
      </c>
      <c r="H34" s="523">
        <v>30</v>
      </c>
      <c r="I34" s="523">
        <v>30</v>
      </c>
      <c r="J34" s="523">
        <v>30</v>
      </c>
      <c r="K34" s="523">
        <v>30</v>
      </c>
      <c r="L34" s="523">
        <v>30</v>
      </c>
      <c r="M34" s="430"/>
    </row>
    <row r="35" spans="1:13" s="307" customFormat="1" x14ac:dyDescent="0.2">
      <c r="A35" s="308"/>
      <c r="B35" s="211"/>
      <c r="C35" s="212">
        <v>212003</v>
      </c>
      <c r="D35" s="213" t="s">
        <v>849</v>
      </c>
      <c r="E35" s="222"/>
      <c r="F35" s="522">
        <v>10.4</v>
      </c>
      <c r="G35" s="522">
        <v>27.6</v>
      </c>
      <c r="H35" s="522">
        <v>15</v>
      </c>
      <c r="I35" s="522">
        <v>50</v>
      </c>
      <c r="J35" s="522">
        <v>50</v>
      </c>
      <c r="K35" s="522">
        <v>50</v>
      </c>
      <c r="L35" s="522">
        <v>50</v>
      </c>
      <c r="M35" s="430"/>
    </row>
    <row r="36" spans="1:13" s="403" customFormat="1" x14ac:dyDescent="0.2">
      <c r="A36" s="395"/>
      <c r="B36" s="211"/>
      <c r="C36" s="212">
        <v>212003</v>
      </c>
      <c r="D36" s="213" t="s">
        <v>850</v>
      </c>
      <c r="E36" s="222"/>
      <c r="F36" s="522">
        <v>3.8</v>
      </c>
      <c r="G36" s="522">
        <v>3</v>
      </c>
      <c r="H36" s="522">
        <v>3</v>
      </c>
      <c r="I36" s="522">
        <v>3</v>
      </c>
      <c r="J36" s="522">
        <v>3</v>
      </c>
      <c r="K36" s="522">
        <v>3</v>
      </c>
      <c r="L36" s="522">
        <v>3</v>
      </c>
      <c r="M36" s="420"/>
    </row>
    <row r="37" spans="1:13" s="307" customFormat="1" x14ac:dyDescent="0.2">
      <c r="A37" s="308"/>
      <c r="B37" s="211"/>
      <c r="C37" s="212">
        <v>2120035</v>
      </c>
      <c r="D37" s="213" t="s">
        <v>731</v>
      </c>
      <c r="E37" s="222"/>
      <c r="F37" s="523">
        <v>149.19999999999999</v>
      </c>
      <c r="G37" s="523">
        <v>152.19999999999999</v>
      </c>
      <c r="H37" s="523">
        <v>150</v>
      </c>
      <c r="I37" s="523">
        <v>99</v>
      </c>
      <c r="J37" s="523">
        <v>99</v>
      </c>
      <c r="K37" s="523">
        <v>110</v>
      </c>
      <c r="L37" s="523">
        <v>120</v>
      </c>
      <c r="M37" s="439"/>
    </row>
    <row r="38" spans="1:13" s="307" customFormat="1" x14ac:dyDescent="0.2">
      <c r="A38" s="308"/>
      <c r="B38" s="211"/>
      <c r="C38" s="212">
        <v>2120034</v>
      </c>
      <c r="D38" s="213" t="s">
        <v>603</v>
      </c>
      <c r="E38" s="222"/>
      <c r="F38" s="523">
        <v>21.9</v>
      </c>
      <c r="G38" s="523">
        <v>46.4</v>
      </c>
      <c r="H38" s="550">
        <v>53</v>
      </c>
      <c r="I38" s="523">
        <v>66.5</v>
      </c>
      <c r="J38" s="523">
        <v>66.5</v>
      </c>
      <c r="K38" s="523">
        <v>66.5</v>
      </c>
      <c r="L38" s="523">
        <v>66.5</v>
      </c>
      <c r="M38" s="420"/>
    </row>
    <row r="39" spans="1:13" s="307" customFormat="1" x14ac:dyDescent="0.2">
      <c r="A39" s="308"/>
      <c r="B39" s="211"/>
      <c r="C39" s="212">
        <v>212004</v>
      </c>
      <c r="D39" s="213" t="s">
        <v>925</v>
      </c>
      <c r="E39" s="222"/>
      <c r="F39" s="523">
        <v>51.9</v>
      </c>
      <c r="G39" s="523">
        <v>50.5</v>
      </c>
      <c r="H39" s="523">
        <v>10</v>
      </c>
      <c r="I39" s="523">
        <v>10</v>
      </c>
      <c r="J39" s="523">
        <v>10</v>
      </c>
      <c r="K39" s="523">
        <v>10</v>
      </c>
      <c r="L39" s="523">
        <v>10</v>
      </c>
      <c r="M39" s="433"/>
    </row>
    <row r="40" spans="1:13" s="307" customFormat="1" x14ac:dyDescent="0.2">
      <c r="A40" s="306"/>
      <c r="B40" s="211">
        <v>221</v>
      </c>
      <c r="C40" s="219"/>
      <c r="D40" s="275" t="s">
        <v>9</v>
      </c>
      <c r="E40" s="276"/>
      <c r="F40" s="276">
        <f t="shared" ref="F40" si="25">SUM(F41:F44)</f>
        <v>30.8</v>
      </c>
      <c r="G40" s="276">
        <f>SUM(G41:G44)</f>
        <v>68.2</v>
      </c>
      <c r="H40" s="276">
        <f t="shared" ref="H40" si="26">SUM(H41:H44)</f>
        <v>52.5</v>
      </c>
      <c r="I40" s="276">
        <f t="shared" ref="I40:J40" si="27">SUM(I41:I44)</f>
        <v>51.5</v>
      </c>
      <c r="J40" s="276">
        <f t="shared" si="27"/>
        <v>51.5</v>
      </c>
      <c r="K40" s="276">
        <f t="shared" ref="K40:L40" si="28">SUM(K41:K44)</f>
        <v>51.5</v>
      </c>
      <c r="L40" s="276">
        <f t="shared" si="28"/>
        <v>51.5</v>
      </c>
      <c r="M40" s="420"/>
    </row>
    <row r="41" spans="1:13" s="307" customFormat="1" x14ac:dyDescent="0.2">
      <c r="A41" s="308"/>
      <c r="B41" s="211"/>
      <c r="C41" s="212">
        <v>2210041</v>
      </c>
      <c r="D41" s="213" t="s">
        <v>688</v>
      </c>
      <c r="E41" s="222"/>
      <c r="F41" s="522">
        <v>14.5</v>
      </c>
      <c r="G41" s="522">
        <v>11.2</v>
      </c>
      <c r="H41" s="522">
        <v>14</v>
      </c>
      <c r="I41" s="522">
        <v>11</v>
      </c>
      <c r="J41" s="522">
        <v>11</v>
      </c>
      <c r="K41" s="522">
        <v>11</v>
      </c>
      <c r="L41" s="522">
        <v>11</v>
      </c>
      <c r="M41" s="420"/>
    </row>
    <row r="42" spans="1:13" s="307" customFormat="1" x14ac:dyDescent="0.2">
      <c r="A42" s="308"/>
      <c r="B42" s="211"/>
      <c r="C42" s="212">
        <v>2210044</v>
      </c>
      <c r="D42" s="213" t="s">
        <v>13</v>
      </c>
      <c r="E42" s="222"/>
      <c r="F42" s="523">
        <v>8</v>
      </c>
      <c r="G42" s="523">
        <v>48.3</v>
      </c>
      <c r="H42" s="523">
        <v>32</v>
      </c>
      <c r="I42" s="523">
        <v>33</v>
      </c>
      <c r="J42" s="523">
        <v>33</v>
      </c>
      <c r="K42" s="523">
        <v>33</v>
      </c>
      <c r="L42" s="523">
        <v>33</v>
      </c>
      <c r="M42" s="420"/>
    </row>
    <row r="43" spans="1:13" s="307" customFormat="1" x14ac:dyDescent="0.2">
      <c r="A43" s="308"/>
      <c r="B43" s="211"/>
      <c r="C43" s="212">
        <v>2210045</v>
      </c>
      <c r="D43" s="213" t="s">
        <v>14</v>
      </c>
      <c r="E43" s="222"/>
      <c r="F43" s="522">
        <v>4.5</v>
      </c>
      <c r="G43" s="522">
        <v>4.2</v>
      </c>
      <c r="H43" s="522">
        <v>2.5</v>
      </c>
      <c r="I43" s="522">
        <v>2.5</v>
      </c>
      <c r="J43" s="522">
        <v>2.5</v>
      </c>
      <c r="K43" s="522">
        <v>2.5</v>
      </c>
      <c r="L43" s="522">
        <v>2.5</v>
      </c>
      <c r="M43" s="420"/>
    </row>
    <row r="44" spans="1:13" s="307" customFormat="1" x14ac:dyDescent="0.2">
      <c r="A44" s="308"/>
      <c r="B44" s="211"/>
      <c r="C44" s="212">
        <v>2210043</v>
      </c>
      <c r="D44" s="213" t="s">
        <v>687</v>
      </c>
      <c r="E44" s="222"/>
      <c r="F44" s="522">
        <v>3.8</v>
      </c>
      <c r="G44" s="522">
        <v>4.5</v>
      </c>
      <c r="H44" s="522">
        <v>4</v>
      </c>
      <c r="I44" s="522">
        <v>5</v>
      </c>
      <c r="J44" s="522">
        <v>5</v>
      </c>
      <c r="K44" s="522">
        <v>5</v>
      </c>
      <c r="L44" s="522">
        <v>5</v>
      </c>
      <c r="M44" s="420"/>
    </row>
    <row r="45" spans="1:13" s="307" customFormat="1" x14ac:dyDescent="0.2">
      <c r="A45" s="306"/>
      <c r="B45" s="211">
        <v>222</v>
      </c>
      <c r="C45" s="219"/>
      <c r="D45" s="275" t="s">
        <v>15</v>
      </c>
      <c r="E45" s="276"/>
      <c r="F45" s="276">
        <f t="shared" ref="F45" si="29">SUM(F46)</f>
        <v>1.4</v>
      </c>
      <c r="G45" s="276">
        <f>SUM(G46)</f>
        <v>2.9</v>
      </c>
      <c r="H45" s="276">
        <f>SUM(H46)</f>
        <v>2</v>
      </c>
      <c r="I45" s="276">
        <f t="shared" ref="I45:L45" si="30">SUM(I46)</f>
        <v>2</v>
      </c>
      <c r="J45" s="276">
        <f t="shared" si="30"/>
        <v>2</v>
      </c>
      <c r="K45" s="276">
        <f t="shared" si="30"/>
        <v>2</v>
      </c>
      <c r="L45" s="276">
        <f t="shared" si="30"/>
        <v>2</v>
      </c>
      <c r="M45" s="420"/>
    </row>
    <row r="46" spans="1:13" s="307" customFormat="1" x14ac:dyDescent="0.2">
      <c r="A46" s="308"/>
      <c r="B46" s="211"/>
      <c r="C46" s="212">
        <v>222003</v>
      </c>
      <c r="D46" s="213" t="s">
        <v>288</v>
      </c>
      <c r="E46" s="222"/>
      <c r="F46" s="522">
        <v>1.4</v>
      </c>
      <c r="G46" s="522">
        <v>2.9</v>
      </c>
      <c r="H46" s="522">
        <v>2</v>
      </c>
      <c r="I46" s="522">
        <v>2</v>
      </c>
      <c r="J46" s="522">
        <v>2</v>
      </c>
      <c r="K46" s="522">
        <v>2</v>
      </c>
      <c r="L46" s="522">
        <v>2</v>
      </c>
      <c r="M46" s="430"/>
    </row>
    <row r="47" spans="1:13" s="307" customFormat="1" x14ac:dyDescent="0.2">
      <c r="A47" s="306"/>
      <c r="B47" s="211">
        <v>223</v>
      </c>
      <c r="C47" s="219"/>
      <c r="D47" s="275" t="s">
        <v>16</v>
      </c>
      <c r="E47" s="276"/>
      <c r="F47" s="276">
        <f t="shared" ref="F47:I47" si="31">SUM(F48:F63)</f>
        <v>57.7</v>
      </c>
      <c r="G47" s="276">
        <f t="shared" si="31"/>
        <v>53.2</v>
      </c>
      <c r="H47" s="276">
        <f t="shared" si="31"/>
        <v>53.1</v>
      </c>
      <c r="I47" s="276">
        <f t="shared" si="31"/>
        <v>39.299999999999997</v>
      </c>
      <c r="J47" s="276">
        <f t="shared" ref="J47" si="32">SUM(J48:J63)</f>
        <v>55.3</v>
      </c>
      <c r="K47" s="276">
        <f t="shared" ref="K47" si="33">SUM(K48:K63)</f>
        <v>39.299999999999997</v>
      </c>
      <c r="L47" s="276">
        <f t="shared" ref="L47" si="34">SUM(L48:L63)</f>
        <v>39.299999999999997</v>
      </c>
    </row>
    <row r="48" spans="1:13" s="307" customFormat="1" x14ac:dyDescent="0.2">
      <c r="A48" s="308"/>
      <c r="B48" s="211"/>
      <c r="C48" s="212">
        <v>223001</v>
      </c>
      <c r="D48" s="213" t="s">
        <v>693</v>
      </c>
      <c r="E48" s="222"/>
      <c r="F48" s="522">
        <v>0</v>
      </c>
      <c r="G48" s="522">
        <v>0.4</v>
      </c>
      <c r="H48" s="522">
        <v>0</v>
      </c>
      <c r="I48" s="522">
        <v>0</v>
      </c>
      <c r="J48" s="522">
        <v>0</v>
      </c>
      <c r="K48" s="522">
        <v>0</v>
      </c>
      <c r="L48" s="522">
        <v>0</v>
      </c>
      <c r="M48" s="430"/>
    </row>
    <row r="49" spans="1:13" s="307" customFormat="1" x14ac:dyDescent="0.2">
      <c r="A49" s="308"/>
      <c r="B49" s="211"/>
      <c r="C49" s="212">
        <v>2230010</v>
      </c>
      <c r="D49" s="213" t="s">
        <v>880</v>
      </c>
      <c r="E49" s="222"/>
      <c r="F49" s="522">
        <v>0</v>
      </c>
      <c r="G49" s="522">
        <v>0.7</v>
      </c>
      <c r="H49" s="522">
        <v>0</v>
      </c>
      <c r="I49" s="522">
        <v>0</v>
      </c>
      <c r="J49" s="522">
        <v>0</v>
      </c>
      <c r="K49" s="522">
        <v>0</v>
      </c>
      <c r="L49" s="522">
        <v>0</v>
      </c>
      <c r="M49" s="430"/>
    </row>
    <row r="50" spans="1:13" s="307" customFormat="1" x14ac:dyDescent="0.2">
      <c r="A50" s="308"/>
      <c r="B50" s="211"/>
      <c r="C50" s="212">
        <v>22300106</v>
      </c>
      <c r="D50" s="213" t="s">
        <v>616</v>
      </c>
      <c r="E50" s="222"/>
      <c r="F50" s="522">
        <v>5</v>
      </c>
      <c r="G50" s="522">
        <v>10.199999999999999</v>
      </c>
      <c r="H50" s="522">
        <v>8</v>
      </c>
      <c r="I50" s="522">
        <v>8</v>
      </c>
      <c r="J50" s="522">
        <v>8</v>
      </c>
      <c r="K50" s="522">
        <v>8</v>
      </c>
      <c r="L50" s="522">
        <v>8</v>
      </c>
      <c r="M50" s="420"/>
    </row>
    <row r="51" spans="1:13" s="307" customFormat="1" x14ac:dyDescent="0.2">
      <c r="A51" s="308"/>
      <c r="B51" s="211"/>
      <c r="C51" s="212">
        <v>2230011</v>
      </c>
      <c r="D51" s="213" t="s">
        <v>256</v>
      </c>
      <c r="E51" s="222"/>
      <c r="F51" s="522">
        <v>13.8</v>
      </c>
      <c r="G51" s="522">
        <v>0</v>
      </c>
      <c r="H51" s="522">
        <v>11</v>
      </c>
      <c r="I51" s="522">
        <v>0</v>
      </c>
      <c r="J51" s="522">
        <v>6</v>
      </c>
      <c r="K51" s="522">
        <v>0</v>
      </c>
      <c r="L51" s="522">
        <v>0</v>
      </c>
      <c r="M51" s="430"/>
    </row>
    <row r="52" spans="1:13" s="307" customFormat="1" x14ac:dyDescent="0.2">
      <c r="A52" s="308"/>
      <c r="B52" s="211"/>
      <c r="C52" s="212">
        <v>22300110</v>
      </c>
      <c r="D52" s="213" t="s">
        <v>21</v>
      </c>
      <c r="E52" s="222"/>
      <c r="F52" s="522">
        <v>11.2</v>
      </c>
      <c r="G52" s="522">
        <v>13.7</v>
      </c>
      <c r="H52" s="522">
        <v>12</v>
      </c>
      <c r="I52" s="522">
        <v>12</v>
      </c>
      <c r="J52" s="522">
        <v>12</v>
      </c>
      <c r="K52" s="522">
        <v>12</v>
      </c>
      <c r="L52" s="522">
        <v>12</v>
      </c>
      <c r="M52" s="420"/>
    </row>
    <row r="53" spans="1:13" s="307" customFormat="1" x14ac:dyDescent="0.2">
      <c r="A53" s="308"/>
      <c r="B53" s="211"/>
      <c r="C53" s="212">
        <v>22300112</v>
      </c>
      <c r="D53" s="213" t="s">
        <v>633</v>
      </c>
      <c r="E53" s="222"/>
      <c r="F53" s="522">
        <v>1.8</v>
      </c>
      <c r="G53" s="522">
        <v>0.5</v>
      </c>
      <c r="H53" s="522">
        <v>2</v>
      </c>
      <c r="I53" s="522">
        <v>2</v>
      </c>
      <c r="J53" s="522">
        <v>2</v>
      </c>
      <c r="K53" s="522">
        <v>2</v>
      </c>
      <c r="L53" s="522">
        <v>2</v>
      </c>
      <c r="M53" s="420"/>
    </row>
    <row r="54" spans="1:13" s="307" customFormat="1" x14ac:dyDescent="0.2">
      <c r="A54" s="308"/>
      <c r="B54" s="211"/>
      <c r="C54" s="212">
        <v>2230012</v>
      </c>
      <c r="D54" s="213" t="s">
        <v>17</v>
      </c>
      <c r="E54" s="222"/>
      <c r="F54" s="522">
        <v>0.4</v>
      </c>
      <c r="G54" s="522">
        <v>0.5</v>
      </c>
      <c r="H54" s="522">
        <v>0.5</v>
      </c>
      <c r="I54" s="522">
        <v>0.8</v>
      </c>
      <c r="J54" s="522">
        <v>0.8</v>
      </c>
      <c r="K54" s="522">
        <v>0.8</v>
      </c>
      <c r="L54" s="522">
        <v>0.8</v>
      </c>
      <c r="M54" s="420"/>
    </row>
    <row r="55" spans="1:13" s="307" customFormat="1" x14ac:dyDescent="0.2">
      <c r="A55" s="308"/>
      <c r="B55" s="211"/>
      <c r="C55" s="212">
        <v>2230014</v>
      </c>
      <c r="D55" s="213" t="s">
        <v>18</v>
      </c>
      <c r="E55" s="222"/>
      <c r="F55" s="522">
        <v>0.8</v>
      </c>
      <c r="G55" s="522">
        <v>0</v>
      </c>
      <c r="H55" s="522">
        <v>0</v>
      </c>
      <c r="I55" s="522">
        <v>0</v>
      </c>
      <c r="J55" s="522">
        <v>0</v>
      </c>
      <c r="K55" s="522">
        <v>0</v>
      </c>
      <c r="L55" s="522">
        <v>0</v>
      </c>
      <c r="M55" s="430"/>
    </row>
    <row r="56" spans="1:13" s="307" customFormat="1" x14ac:dyDescent="0.2">
      <c r="A56" s="308"/>
      <c r="B56" s="211"/>
      <c r="C56" s="212">
        <v>22300121</v>
      </c>
      <c r="D56" s="213" t="s">
        <v>23</v>
      </c>
      <c r="E56" s="203"/>
      <c r="F56" s="522">
        <v>0.5</v>
      </c>
      <c r="G56" s="522">
        <v>2</v>
      </c>
      <c r="H56" s="522">
        <v>0</v>
      </c>
      <c r="I56" s="522">
        <v>0</v>
      </c>
      <c r="J56" s="522">
        <v>0</v>
      </c>
      <c r="K56" s="522">
        <v>0</v>
      </c>
      <c r="L56" s="522">
        <v>0</v>
      </c>
      <c r="M56" s="420"/>
    </row>
    <row r="57" spans="1:13" s="307" customFormat="1" x14ac:dyDescent="0.2">
      <c r="A57" s="308"/>
      <c r="B57" s="211"/>
      <c r="C57" s="212">
        <v>2230013</v>
      </c>
      <c r="D57" s="213" t="s">
        <v>353</v>
      </c>
      <c r="E57" s="222"/>
      <c r="F57" s="522">
        <v>0.9</v>
      </c>
      <c r="G57" s="522">
        <v>0.6</v>
      </c>
      <c r="H57" s="522">
        <v>1.7</v>
      </c>
      <c r="I57" s="522">
        <v>0</v>
      </c>
      <c r="J57" s="522">
        <v>0</v>
      </c>
      <c r="K57" s="522">
        <v>0</v>
      </c>
      <c r="L57" s="522">
        <v>0</v>
      </c>
      <c r="M57" s="420"/>
    </row>
    <row r="58" spans="1:13" s="307" customFormat="1" x14ac:dyDescent="0.2">
      <c r="A58" s="308"/>
      <c r="B58" s="211"/>
      <c r="C58" s="212">
        <v>2230016</v>
      </c>
      <c r="D58" s="213" t="s">
        <v>257</v>
      </c>
      <c r="E58" s="222"/>
      <c r="F58" s="522">
        <v>8.8000000000000007</v>
      </c>
      <c r="G58" s="522">
        <v>13.1</v>
      </c>
      <c r="H58" s="522">
        <v>5</v>
      </c>
      <c r="I58" s="522">
        <v>5</v>
      </c>
      <c r="J58" s="522">
        <v>15</v>
      </c>
      <c r="K58" s="522">
        <v>5</v>
      </c>
      <c r="L58" s="522">
        <v>5</v>
      </c>
      <c r="M58" s="430"/>
    </row>
    <row r="59" spans="1:13" s="307" customFormat="1" x14ac:dyDescent="0.2">
      <c r="A59" s="308"/>
      <c r="B59" s="211"/>
      <c r="C59" s="212">
        <v>2230017</v>
      </c>
      <c r="D59" s="213" t="s">
        <v>19</v>
      </c>
      <c r="E59" s="222"/>
      <c r="F59" s="522">
        <v>9.5</v>
      </c>
      <c r="G59" s="522">
        <v>8.3000000000000007</v>
      </c>
      <c r="H59" s="522">
        <v>7.4</v>
      </c>
      <c r="I59" s="522">
        <v>10.5</v>
      </c>
      <c r="J59" s="522">
        <v>10.5</v>
      </c>
      <c r="K59" s="522">
        <v>10.5</v>
      </c>
      <c r="L59" s="522">
        <v>10.5</v>
      </c>
      <c r="M59" s="420"/>
    </row>
    <row r="60" spans="1:13" s="307" customFormat="1" x14ac:dyDescent="0.2">
      <c r="A60" s="308"/>
      <c r="B60" s="211"/>
      <c r="C60" s="212">
        <v>22300171</v>
      </c>
      <c r="D60" s="213" t="s">
        <v>634</v>
      </c>
      <c r="E60" s="222"/>
      <c r="F60" s="522">
        <v>0</v>
      </c>
      <c r="G60" s="522">
        <v>0</v>
      </c>
      <c r="H60" s="522">
        <v>0</v>
      </c>
      <c r="I60" s="522">
        <v>0</v>
      </c>
      <c r="J60" s="522">
        <v>0</v>
      </c>
      <c r="K60" s="522">
        <v>0</v>
      </c>
      <c r="L60" s="522">
        <v>0</v>
      </c>
      <c r="M60" s="420"/>
    </row>
    <row r="61" spans="1:13" s="307" customFormat="1" x14ac:dyDescent="0.2">
      <c r="A61" s="308"/>
      <c r="B61" s="211"/>
      <c r="C61" s="212">
        <v>2230018</v>
      </c>
      <c r="D61" s="213" t="s">
        <v>20</v>
      </c>
      <c r="E61" s="222"/>
      <c r="F61" s="522">
        <v>0.2</v>
      </c>
      <c r="G61" s="522">
        <v>0</v>
      </c>
      <c r="H61" s="522">
        <v>0.5</v>
      </c>
      <c r="I61" s="522">
        <v>0.5</v>
      </c>
      <c r="J61" s="522">
        <v>0.5</v>
      </c>
      <c r="K61" s="522">
        <v>0.5</v>
      </c>
      <c r="L61" s="522">
        <v>0.5</v>
      </c>
      <c r="M61" s="420"/>
    </row>
    <row r="62" spans="1:13" s="307" customFormat="1" x14ac:dyDescent="0.2">
      <c r="A62" s="308"/>
      <c r="B62" s="211"/>
      <c r="C62" s="212">
        <v>223004</v>
      </c>
      <c r="D62" s="213" t="s">
        <v>423</v>
      </c>
      <c r="E62" s="222"/>
      <c r="F62" s="522">
        <v>0.3</v>
      </c>
      <c r="G62" s="522">
        <v>0.2</v>
      </c>
      <c r="H62" s="522">
        <v>0.5</v>
      </c>
      <c r="I62" s="522">
        <v>0.5</v>
      </c>
      <c r="J62" s="522">
        <v>0.5</v>
      </c>
      <c r="K62" s="522">
        <v>0.5</v>
      </c>
      <c r="L62" s="522">
        <v>0.5</v>
      </c>
      <c r="M62" s="420"/>
    </row>
    <row r="63" spans="1:13" s="307" customFormat="1" x14ac:dyDescent="0.2">
      <c r="A63" s="308"/>
      <c r="B63" s="211"/>
      <c r="C63" s="212">
        <v>229005</v>
      </c>
      <c r="D63" s="213" t="s">
        <v>354</v>
      </c>
      <c r="E63" s="222"/>
      <c r="F63" s="522">
        <v>4.5</v>
      </c>
      <c r="G63" s="522">
        <v>3</v>
      </c>
      <c r="H63" s="522">
        <v>4.5</v>
      </c>
      <c r="I63" s="522">
        <v>0</v>
      </c>
      <c r="J63" s="522">
        <v>0</v>
      </c>
      <c r="K63" s="522">
        <v>0</v>
      </c>
      <c r="L63" s="522">
        <v>0</v>
      </c>
      <c r="M63" s="420"/>
    </row>
    <row r="64" spans="1:13" s="307" customFormat="1" x14ac:dyDescent="0.2">
      <c r="A64" s="306"/>
      <c r="B64" s="211">
        <v>240</v>
      </c>
      <c r="C64" s="219"/>
      <c r="D64" s="275" t="s">
        <v>24</v>
      </c>
      <c r="E64" s="336"/>
      <c r="F64" s="277">
        <f t="shared" ref="F64" si="35">SUM(F65)</f>
        <v>0</v>
      </c>
      <c r="G64" s="277">
        <f t="shared" ref="G64" si="36">SUM(G65)</f>
        <v>0.1</v>
      </c>
      <c r="H64" s="277">
        <f>SUM(H65)</f>
        <v>0.1</v>
      </c>
      <c r="I64" s="277">
        <f t="shared" ref="I64:L64" si="37">SUM(I65)</f>
        <v>0</v>
      </c>
      <c r="J64" s="277">
        <f>SUM(J65:J66)</f>
        <v>32.1</v>
      </c>
      <c r="K64" s="277">
        <f t="shared" si="37"/>
        <v>0</v>
      </c>
      <c r="L64" s="277">
        <f t="shared" si="37"/>
        <v>0</v>
      </c>
      <c r="M64" s="420"/>
    </row>
    <row r="65" spans="1:13" s="307" customFormat="1" x14ac:dyDescent="0.2">
      <c r="A65" s="308"/>
      <c r="B65" s="211">
        <v>242</v>
      </c>
      <c r="C65" s="212"/>
      <c r="D65" s="213" t="s">
        <v>25</v>
      </c>
      <c r="E65" s="222"/>
      <c r="F65" s="522">
        <v>0</v>
      </c>
      <c r="G65" s="522">
        <v>0.1</v>
      </c>
      <c r="H65" s="522">
        <v>0.1</v>
      </c>
      <c r="I65" s="522">
        <v>0</v>
      </c>
      <c r="J65" s="522">
        <v>0</v>
      </c>
      <c r="K65" s="522">
        <v>0</v>
      </c>
      <c r="L65" s="522">
        <v>0</v>
      </c>
      <c r="M65" s="420"/>
    </row>
    <row r="66" spans="1:13" s="403" customFormat="1" x14ac:dyDescent="0.2">
      <c r="A66" s="395"/>
      <c r="B66" s="211">
        <v>246</v>
      </c>
      <c r="C66" s="212"/>
      <c r="D66" s="213" t="s">
        <v>1253</v>
      </c>
      <c r="E66" s="523"/>
      <c r="F66" s="522">
        <v>0</v>
      </c>
      <c r="G66" s="522">
        <v>0</v>
      </c>
      <c r="H66" s="522">
        <v>0</v>
      </c>
      <c r="I66" s="522">
        <v>0</v>
      </c>
      <c r="J66" s="522">
        <v>32.1</v>
      </c>
      <c r="K66" s="522">
        <v>0</v>
      </c>
      <c r="L66" s="522">
        <v>0</v>
      </c>
      <c r="M66" s="430"/>
    </row>
    <row r="67" spans="1:13" s="307" customFormat="1" x14ac:dyDescent="0.2">
      <c r="A67" s="306"/>
      <c r="B67" s="211">
        <v>290</v>
      </c>
      <c r="C67" s="219"/>
      <c r="D67" s="275" t="s">
        <v>26</v>
      </c>
      <c r="E67" s="277"/>
      <c r="F67" s="277">
        <f t="shared" ref="F67" si="38">SUM(F68)</f>
        <v>45.29999999999999</v>
      </c>
      <c r="G67" s="277">
        <f t="shared" ref="G67" si="39">SUM(G68)</f>
        <v>6.7999999999999989</v>
      </c>
      <c r="H67" s="277">
        <f>SUM(H68)</f>
        <v>11</v>
      </c>
      <c r="I67" s="277">
        <f>SUM(I68)</f>
        <v>9</v>
      </c>
      <c r="J67" s="277">
        <f>SUM(J68)</f>
        <v>13.9</v>
      </c>
      <c r="K67" s="277">
        <f t="shared" ref="K67:L67" si="40">SUM(K68)</f>
        <v>9</v>
      </c>
      <c r="L67" s="277">
        <f t="shared" si="40"/>
        <v>9</v>
      </c>
      <c r="M67" s="420"/>
    </row>
    <row r="68" spans="1:13" s="307" customFormat="1" x14ac:dyDescent="0.2">
      <c r="A68" s="306"/>
      <c r="B68" s="211">
        <v>292</v>
      </c>
      <c r="C68" s="219"/>
      <c r="D68" s="275" t="s">
        <v>27</v>
      </c>
      <c r="E68" s="277"/>
      <c r="F68" s="277">
        <f t="shared" ref="F68:L68" si="41">SUM(F69:F74)</f>
        <v>45.29999999999999</v>
      </c>
      <c r="G68" s="277">
        <f t="shared" si="41"/>
        <v>6.7999999999999989</v>
      </c>
      <c r="H68" s="277">
        <f t="shared" si="41"/>
        <v>11</v>
      </c>
      <c r="I68" s="277">
        <f t="shared" si="41"/>
        <v>9</v>
      </c>
      <c r="J68" s="277">
        <f t="shared" ref="J68" si="42">SUM(J69:J74)</f>
        <v>13.9</v>
      </c>
      <c r="K68" s="277">
        <f t="shared" si="41"/>
        <v>9</v>
      </c>
      <c r="L68" s="277">
        <f t="shared" si="41"/>
        <v>9</v>
      </c>
      <c r="M68" s="420"/>
    </row>
    <row r="69" spans="1:13" s="307" customFormat="1" x14ac:dyDescent="0.2">
      <c r="A69" s="308"/>
      <c r="B69" s="214"/>
      <c r="C69" s="212">
        <v>292006</v>
      </c>
      <c r="D69" s="213" t="s">
        <v>424</v>
      </c>
      <c r="E69" s="222"/>
      <c r="F69" s="522">
        <v>0.8</v>
      </c>
      <c r="G69" s="522">
        <v>1.9</v>
      </c>
      <c r="H69" s="522">
        <v>2</v>
      </c>
      <c r="I69" s="522">
        <v>2</v>
      </c>
      <c r="J69" s="522">
        <v>2</v>
      </c>
      <c r="K69" s="522">
        <v>2</v>
      </c>
      <c r="L69" s="522">
        <v>2</v>
      </c>
      <c r="M69" s="420"/>
    </row>
    <row r="70" spans="1:13" s="307" customFormat="1" x14ac:dyDescent="0.2">
      <c r="A70" s="308"/>
      <c r="B70" s="211"/>
      <c r="C70" s="212">
        <v>292008</v>
      </c>
      <c r="D70" s="213" t="s">
        <v>28</v>
      </c>
      <c r="E70" s="203"/>
      <c r="F70" s="522">
        <v>42.4</v>
      </c>
      <c r="G70" s="522">
        <v>0</v>
      </c>
      <c r="H70" s="522">
        <v>2</v>
      </c>
      <c r="I70" s="522">
        <v>0</v>
      </c>
      <c r="J70" s="522">
        <v>0</v>
      </c>
      <c r="K70" s="522">
        <v>0</v>
      </c>
      <c r="L70" s="522">
        <v>0</v>
      </c>
      <c r="M70" s="420"/>
    </row>
    <row r="71" spans="1:13" s="307" customFormat="1" x14ac:dyDescent="0.2">
      <c r="A71" s="308"/>
      <c r="B71" s="211"/>
      <c r="C71" s="212">
        <v>292009</v>
      </c>
      <c r="D71" s="213" t="s">
        <v>732</v>
      </c>
      <c r="E71" s="222"/>
      <c r="F71" s="522">
        <v>0</v>
      </c>
      <c r="G71" s="522">
        <v>0</v>
      </c>
      <c r="H71" s="522">
        <v>1</v>
      </c>
      <c r="I71" s="522">
        <v>0</v>
      </c>
      <c r="J71" s="522">
        <v>0</v>
      </c>
      <c r="K71" s="522">
        <v>0</v>
      </c>
      <c r="L71" s="522">
        <v>0</v>
      </c>
      <c r="M71" s="471"/>
    </row>
    <row r="72" spans="1:13" s="307" customFormat="1" x14ac:dyDescent="0.2">
      <c r="A72" s="308"/>
      <c r="B72" s="211"/>
      <c r="C72" s="212">
        <v>292017</v>
      </c>
      <c r="D72" s="213" t="s">
        <v>355</v>
      </c>
      <c r="E72" s="203"/>
      <c r="F72" s="522">
        <v>0.3</v>
      </c>
      <c r="G72" s="522">
        <v>0.9</v>
      </c>
      <c r="H72" s="522">
        <v>2</v>
      </c>
      <c r="I72" s="522">
        <v>2</v>
      </c>
      <c r="J72" s="522">
        <v>2</v>
      </c>
      <c r="K72" s="522">
        <v>2</v>
      </c>
      <c r="L72" s="522">
        <v>2</v>
      </c>
      <c r="M72" s="430"/>
    </row>
    <row r="73" spans="1:13" s="307" customFormat="1" x14ac:dyDescent="0.2">
      <c r="A73" s="308"/>
      <c r="B73" s="211"/>
      <c r="C73" s="212">
        <v>292019</v>
      </c>
      <c r="D73" s="213" t="s">
        <v>617</v>
      </c>
      <c r="E73" s="222"/>
      <c r="F73" s="522">
        <v>1.8</v>
      </c>
      <c r="G73" s="522">
        <v>3.4</v>
      </c>
      <c r="H73" s="522">
        <v>1</v>
      </c>
      <c r="I73" s="522">
        <v>1</v>
      </c>
      <c r="J73" s="522">
        <v>1</v>
      </c>
      <c r="K73" s="522">
        <v>1</v>
      </c>
      <c r="L73" s="522">
        <v>1</v>
      </c>
      <c r="M73" s="433"/>
    </row>
    <row r="74" spans="1:13" s="307" customFormat="1" x14ac:dyDescent="0.2">
      <c r="A74" s="308"/>
      <c r="B74" s="211"/>
      <c r="C74" s="212">
        <v>2920272</v>
      </c>
      <c r="D74" s="213" t="s">
        <v>1255</v>
      </c>
      <c r="E74" s="223"/>
      <c r="F74" s="522">
        <v>0</v>
      </c>
      <c r="G74" s="522">
        <v>0.6</v>
      </c>
      <c r="H74" s="522">
        <v>3</v>
      </c>
      <c r="I74" s="522">
        <v>4</v>
      </c>
      <c r="J74" s="522">
        <v>8.9</v>
      </c>
      <c r="K74" s="522">
        <v>4</v>
      </c>
      <c r="L74" s="522">
        <v>4</v>
      </c>
      <c r="M74" s="430"/>
    </row>
    <row r="75" spans="1:13" s="307" customFormat="1" x14ac:dyDescent="0.2">
      <c r="A75" s="306"/>
      <c r="B75" s="285"/>
      <c r="C75" s="286"/>
      <c r="D75" s="275" t="s">
        <v>29</v>
      </c>
      <c r="E75" s="335"/>
      <c r="F75" s="335">
        <f t="shared" ref="F75:I75" si="43">SUM(F76:F134)</f>
        <v>3010.7000000000012</v>
      </c>
      <c r="G75" s="335">
        <f>SUM(G76:G134)</f>
        <v>3661.3999999999996</v>
      </c>
      <c r="H75" s="335">
        <f t="shared" ref="H75" si="44">SUM(H76:H134)</f>
        <v>3545.7</v>
      </c>
      <c r="I75" s="335">
        <f t="shared" si="43"/>
        <v>4527.5000000000009</v>
      </c>
      <c r="J75" s="335">
        <f t="shared" ref="J75" si="45">SUM(J76:J134)</f>
        <v>4849.9000000000015</v>
      </c>
      <c r="K75" s="335">
        <f t="shared" ref="K75:L75" si="46">SUM(K76:K134)</f>
        <v>3768.8</v>
      </c>
      <c r="L75" s="335">
        <f t="shared" si="46"/>
        <v>3801.5</v>
      </c>
      <c r="M75" s="237"/>
    </row>
    <row r="76" spans="1:13" s="307" customFormat="1" x14ac:dyDescent="0.2">
      <c r="A76" s="308"/>
      <c r="B76" s="211">
        <v>311</v>
      </c>
      <c r="C76" s="212">
        <v>311</v>
      </c>
      <c r="D76" s="213" t="s">
        <v>426</v>
      </c>
      <c r="E76" s="222"/>
      <c r="F76" s="522">
        <v>0</v>
      </c>
      <c r="G76" s="522">
        <v>0</v>
      </c>
      <c r="H76" s="522">
        <v>0</v>
      </c>
      <c r="I76" s="522">
        <v>0</v>
      </c>
      <c r="J76" s="522">
        <v>0</v>
      </c>
      <c r="K76" s="522">
        <v>0</v>
      </c>
      <c r="L76" s="522">
        <v>0</v>
      </c>
      <c r="M76" s="420"/>
    </row>
    <row r="77" spans="1:13" s="307" customFormat="1" x14ac:dyDescent="0.2">
      <c r="A77" s="308"/>
      <c r="B77" s="214"/>
      <c r="C77" s="212">
        <v>311</v>
      </c>
      <c r="D77" s="213" t="s">
        <v>878</v>
      </c>
      <c r="E77" s="222"/>
      <c r="F77" s="522">
        <v>3.7</v>
      </c>
      <c r="G77" s="522">
        <v>3</v>
      </c>
      <c r="H77" s="522">
        <v>0</v>
      </c>
      <c r="I77" s="522">
        <v>0</v>
      </c>
      <c r="J77" s="522">
        <v>7</v>
      </c>
      <c r="K77" s="522">
        <v>0</v>
      </c>
      <c r="L77" s="522">
        <v>0</v>
      </c>
      <c r="M77" s="433"/>
    </row>
    <row r="78" spans="1:13" s="403" customFormat="1" x14ac:dyDescent="0.2">
      <c r="A78" s="395"/>
      <c r="B78" s="214"/>
      <c r="C78" s="212">
        <v>311</v>
      </c>
      <c r="D78" s="213" t="s">
        <v>924</v>
      </c>
      <c r="E78" s="222"/>
      <c r="F78" s="522">
        <v>0</v>
      </c>
      <c r="G78" s="522">
        <v>0</v>
      </c>
      <c r="H78" s="522">
        <v>0</v>
      </c>
      <c r="I78" s="522">
        <v>0</v>
      </c>
      <c r="J78" s="522">
        <v>0</v>
      </c>
      <c r="K78" s="522">
        <v>0</v>
      </c>
      <c r="L78" s="522">
        <v>0</v>
      </c>
      <c r="M78" s="433"/>
    </row>
    <row r="79" spans="1:13" s="307" customFormat="1" x14ac:dyDescent="0.2">
      <c r="A79" s="308"/>
      <c r="B79" s="211">
        <v>312</v>
      </c>
      <c r="C79" s="212" t="s">
        <v>572</v>
      </c>
      <c r="D79" s="213" t="s">
        <v>35</v>
      </c>
      <c r="E79" s="222"/>
      <c r="F79" s="522">
        <v>39.200000000000003</v>
      </c>
      <c r="G79" s="522">
        <v>134.30000000000001</v>
      </c>
      <c r="H79" s="522">
        <v>130</v>
      </c>
      <c r="I79" s="522">
        <v>170</v>
      </c>
      <c r="J79" s="522">
        <v>170</v>
      </c>
      <c r="K79" s="522">
        <v>32</v>
      </c>
      <c r="L79" s="522">
        <v>32</v>
      </c>
      <c r="M79" s="420"/>
    </row>
    <row r="80" spans="1:13" s="403" customFormat="1" x14ac:dyDescent="0.2">
      <c r="A80" s="395"/>
      <c r="B80" s="211"/>
      <c r="C80" s="212">
        <v>312012</v>
      </c>
      <c r="D80" s="213" t="s">
        <v>857</v>
      </c>
      <c r="E80" s="203"/>
      <c r="F80" s="523">
        <v>38</v>
      </c>
      <c r="G80" s="523">
        <v>44.4</v>
      </c>
      <c r="H80" s="523">
        <v>46</v>
      </c>
      <c r="I80" s="523">
        <v>61.1</v>
      </c>
      <c r="J80" s="523">
        <v>61.1</v>
      </c>
      <c r="K80" s="523">
        <v>63</v>
      </c>
      <c r="L80" s="523">
        <v>65</v>
      </c>
      <c r="M80" s="420"/>
    </row>
    <row r="81" spans="1:13" s="403" customFormat="1" x14ac:dyDescent="0.2">
      <c r="A81" s="395"/>
      <c r="B81" s="211"/>
      <c r="C81" s="212">
        <v>312012</v>
      </c>
      <c r="D81" s="213" t="s">
        <v>860</v>
      </c>
      <c r="E81" s="203"/>
      <c r="F81" s="522">
        <v>18.5</v>
      </c>
      <c r="G81" s="522">
        <v>19.899999999999999</v>
      </c>
      <c r="H81" s="522">
        <v>20</v>
      </c>
      <c r="I81" s="522">
        <v>33</v>
      </c>
      <c r="J81" s="522">
        <v>33</v>
      </c>
      <c r="K81" s="522">
        <v>35</v>
      </c>
      <c r="L81" s="522">
        <v>36</v>
      </c>
      <c r="M81" s="420"/>
    </row>
    <row r="82" spans="1:13" s="307" customFormat="1" x14ac:dyDescent="0.2">
      <c r="A82" s="308"/>
      <c r="B82" s="211"/>
      <c r="C82" s="212" t="s">
        <v>571</v>
      </c>
      <c r="D82" s="213" t="s">
        <v>34</v>
      </c>
      <c r="E82" s="222"/>
      <c r="F82" s="522">
        <v>5.4</v>
      </c>
      <c r="G82" s="522">
        <v>4.4000000000000004</v>
      </c>
      <c r="H82" s="522">
        <v>8.5</v>
      </c>
      <c r="I82" s="522">
        <v>8.5</v>
      </c>
      <c r="J82" s="522">
        <v>8.5</v>
      </c>
      <c r="K82" s="522">
        <v>8.5</v>
      </c>
      <c r="L82" s="522">
        <v>8.5</v>
      </c>
      <c r="M82" s="420"/>
    </row>
    <row r="83" spans="1:13" s="307" customFormat="1" x14ac:dyDescent="0.2">
      <c r="A83" s="308"/>
      <c r="B83" s="211"/>
      <c r="C83" s="212" t="s">
        <v>569</v>
      </c>
      <c r="D83" s="213" t="s">
        <v>31</v>
      </c>
      <c r="E83" s="222"/>
      <c r="F83" s="522">
        <v>3.2</v>
      </c>
      <c r="G83" s="522">
        <v>24.4</v>
      </c>
      <c r="H83" s="522">
        <v>15</v>
      </c>
      <c r="I83" s="522">
        <v>0</v>
      </c>
      <c r="J83" s="522">
        <v>10</v>
      </c>
      <c r="K83" s="522">
        <v>0</v>
      </c>
      <c r="L83" s="522">
        <v>0</v>
      </c>
      <c r="M83" s="430"/>
    </row>
    <row r="84" spans="1:13" s="307" customFormat="1" x14ac:dyDescent="0.2">
      <c r="A84" s="308"/>
      <c r="B84" s="211"/>
      <c r="C84" s="212" t="s">
        <v>718</v>
      </c>
      <c r="D84" s="213" t="s">
        <v>719</v>
      </c>
      <c r="E84" s="222"/>
      <c r="F84" s="522">
        <v>14.7</v>
      </c>
      <c r="G84" s="522">
        <v>21.5</v>
      </c>
      <c r="H84" s="522">
        <v>0</v>
      </c>
      <c r="I84" s="522">
        <v>0</v>
      </c>
      <c r="J84" s="522">
        <v>0</v>
      </c>
      <c r="K84" s="522">
        <v>0</v>
      </c>
      <c r="L84" s="522">
        <v>0</v>
      </c>
      <c r="M84" s="420"/>
    </row>
    <row r="85" spans="1:13" s="307" customFormat="1" x14ac:dyDescent="0.2">
      <c r="A85" s="308"/>
      <c r="B85" s="211"/>
      <c r="C85" s="212" t="s">
        <v>570</v>
      </c>
      <c r="D85" s="213" t="s">
        <v>33</v>
      </c>
      <c r="E85" s="222"/>
      <c r="F85" s="522">
        <v>88.6</v>
      </c>
      <c r="G85" s="522">
        <v>122.5</v>
      </c>
      <c r="H85" s="522">
        <v>90</v>
      </c>
      <c r="I85" s="522">
        <v>90</v>
      </c>
      <c r="J85" s="522">
        <v>90</v>
      </c>
      <c r="K85" s="522">
        <v>90</v>
      </c>
      <c r="L85" s="522">
        <v>90</v>
      </c>
      <c r="M85" s="420"/>
    </row>
    <row r="86" spans="1:13" s="403" customFormat="1" x14ac:dyDescent="0.2">
      <c r="A86" s="395"/>
      <c r="B86" s="211"/>
      <c r="C86" s="212">
        <v>312001</v>
      </c>
      <c r="D86" s="213" t="s">
        <v>1071</v>
      </c>
      <c r="E86" s="222"/>
      <c r="F86" s="522">
        <v>0</v>
      </c>
      <c r="G86" s="522">
        <v>0</v>
      </c>
      <c r="H86" s="522">
        <v>0</v>
      </c>
      <c r="I86" s="522">
        <v>0</v>
      </c>
      <c r="J86" s="522">
        <v>0</v>
      </c>
      <c r="K86" s="522">
        <v>0</v>
      </c>
      <c r="L86" s="522">
        <v>0</v>
      </c>
      <c r="M86" s="431"/>
    </row>
    <row r="87" spans="1:13" s="307" customFormat="1" x14ac:dyDescent="0.2">
      <c r="A87" s="308"/>
      <c r="B87" s="211"/>
      <c r="C87" s="212">
        <v>3120016</v>
      </c>
      <c r="D87" s="213" t="s">
        <v>345</v>
      </c>
      <c r="E87" s="222"/>
      <c r="F87" s="523">
        <v>23.3</v>
      </c>
      <c r="G87" s="523">
        <v>13.3</v>
      </c>
      <c r="H87" s="523">
        <v>21</v>
      </c>
      <c r="I87" s="523">
        <v>0</v>
      </c>
      <c r="J87" s="523">
        <v>0</v>
      </c>
      <c r="K87" s="523">
        <v>20</v>
      </c>
      <c r="L87" s="523">
        <v>15</v>
      </c>
      <c r="M87" s="430"/>
    </row>
    <row r="88" spans="1:13" s="403" customFormat="1" x14ac:dyDescent="0.2">
      <c r="A88" s="395"/>
      <c r="B88" s="211"/>
      <c r="C88" s="212">
        <v>312012132</v>
      </c>
      <c r="D88" s="213" t="s">
        <v>1049</v>
      </c>
      <c r="E88" s="222"/>
      <c r="F88" s="522">
        <v>0</v>
      </c>
      <c r="G88" s="522">
        <v>0</v>
      </c>
      <c r="H88" s="522">
        <v>0</v>
      </c>
      <c r="I88" s="522">
        <v>0</v>
      </c>
      <c r="J88" s="522">
        <v>0</v>
      </c>
      <c r="K88" s="522">
        <v>0</v>
      </c>
      <c r="L88" s="522">
        <v>0</v>
      </c>
      <c r="M88" s="430"/>
    </row>
    <row r="89" spans="1:13" s="403" customFormat="1" x14ac:dyDescent="0.2">
      <c r="A89" s="395"/>
      <c r="B89" s="211"/>
      <c r="C89" s="212">
        <v>312001</v>
      </c>
      <c r="D89" s="213" t="s">
        <v>1245</v>
      </c>
      <c r="E89" s="222"/>
      <c r="F89" s="522">
        <v>0</v>
      </c>
      <c r="G89" s="522">
        <v>0</v>
      </c>
      <c r="H89" s="522">
        <v>0</v>
      </c>
      <c r="I89" s="522">
        <v>185</v>
      </c>
      <c r="J89" s="522">
        <v>153.30000000000001</v>
      </c>
      <c r="K89" s="522">
        <v>0</v>
      </c>
      <c r="L89" s="522">
        <v>0</v>
      </c>
      <c r="M89" s="430"/>
    </row>
    <row r="90" spans="1:13" s="403" customFormat="1" x14ac:dyDescent="0.2">
      <c r="A90" s="395"/>
      <c r="B90" s="211"/>
      <c r="C90" s="212">
        <v>312001</v>
      </c>
      <c r="D90" s="213" t="s">
        <v>1108</v>
      </c>
      <c r="E90" s="523"/>
      <c r="F90" s="522">
        <v>0</v>
      </c>
      <c r="G90" s="522">
        <v>0</v>
      </c>
      <c r="H90" s="522">
        <v>0</v>
      </c>
      <c r="I90" s="522">
        <v>0</v>
      </c>
      <c r="J90" s="522">
        <v>0</v>
      </c>
      <c r="K90" s="522">
        <v>0</v>
      </c>
      <c r="L90" s="522">
        <v>0</v>
      </c>
      <c r="M90" s="430"/>
    </row>
    <row r="91" spans="1:13" s="307" customFormat="1" ht="12" customHeight="1" x14ac:dyDescent="0.2">
      <c r="A91" s="308"/>
      <c r="B91" s="211"/>
      <c r="C91" s="212">
        <v>312001814</v>
      </c>
      <c r="D91" s="213" t="s">
        <v>648</v>
      </c>
      <c r="E91" s="203"/>
      <c r="F91" s="522">
        <v>6</v>
      </c>
      <c r="G91" s="522">
        <v>8</v>
      </c>
      <c r="H91" s="522">
        <v>0</v>
      </c>
      <c r="I91" s="522">
        <v>0</v>
      </c>
      <c r="J91" s="522">
        <v>9</v>
      </c>
      <c r="K91" s="522">
        <v>0</v>
      </c>
      <c r="L91" s="522">
        <v>0</v>
      </c>
      <c r="M91" s="433"/>
    </row>
    <row r="92" spans="1:13" s="307" customFormat="1" ht="12" customHeight="1" x14ac:dyDescent="0.2">
      <c r="A92" s="308"/>
      <c r="B92" s="211"/>
      <c r="C92" s="212">
        <v>312001824</v>
      </c>
      <c r="D92" s="213" t="s">
        <v>647</v>
      </c>
      <c r="E92" s="203"/>
      <c r="F92" s="523">
        <v>10.199999999999999</v>
      </c>
      <c r="G92" s="523">
        <v>10</v>
      </c>
      <c r="H92" s="523">
        <v>0</v>
      </c>
      <c r="I92" s="523">
        <v>0</v>
      </c>
      <c r="J92" s="523">
        <v>2</v>
      </c>
      <c r="K92" s="523">
        <v>0</v>
      </c>
      <c r="L92" s="523">
        <v>0</v>
      </c>
      <c r="M92" s="433"/>
    </row>
    <row r="93" spans="1:13" s="403" customFormat="1" ht="12" customHeight="1" x14ac:dyDescent="0.2">
      <c r="A93" s="395"/>
      <c r="B93" s="211"/>
      <c r="C93" s="212">
        <v>312001</v>
      </c>
      <c r="D93" s="213" t="s">
        <v>964</v>
      </c>
      <c r="E93" s="203"/>
      <c r="F93" s="523">
        <v>1</v>
      </c>
      <c r="G93" s="523">
        <v>1.5</v>
      </c>
      <c r="H93" s="523">
        <v>0</v>
      </c>
      <c r="I93" s="523">
        <v>0</v>
      </c>
      <c r="J93" s="523">
        <v>0</v>
      </c>
      <c r="K93" s="523">
        <v>0</v>
      </c>
      <c r="L93" s="523">
        <v>0</v>
      </c>
      <c r="M93" s="420"/>
    </row>
    <row r="94" spans="1:13" s="403" customFormat="1" ht="12" customHeight="1" x14ac:dyDescent="0.2">
      <c r="A94" s="395"/>
      <c r="B94" s="211"/>
      <c r="C94" s="212">
        <v>312001</v>
      </c>
      <c r="D94" s="213" t="s">
        <v>980</v>
      </c>
      <c r="E94" s="203"/>
      <c r="F94" s="523">
        <v>48.7</v>
      </c>
      <c r="G94" s="523">
        <v>56.6</v>
      </c>
      <c r="H94" s="523">
        <v>0</v>
      </c>
      <c r="I94" s="523">
        <v>0</v>
      </c>
      <c r="J94" s="523">
        <v>0</v>
      </c>
      <c r="K94" s="523">
        <v>0</v>
      </c>
      <c r="L94" s="523">
        <v>0</v>
      </c>
      <c r="M94" s="430"/>
    </row>
    <row r="95" spans="1:13" s="403" customFormat="1" ht="12" customHeight="1" x14ac:dyDescent="0.2">
      <c r="A95" s="395"/>
      <c r="B95" s="211"/>
      <c r="C95" s="212">
        <v>312001</v>
      </c>
      <c r="D95" s="213" t="s">
        <v>1060</v>
      </c>
      <c r="E95" s="203"/>
      <c r="F95" s="523">
        <v>62.1</v>
      </c>
      <c r="G95" s="523">
        <v>64.900000000000006</v>
      </c>
      <c r="H95" s="523">
        <v>0</v>
      </c>
      <c r="I95" s="523">
        <v>0</v>
      </c>
      <c r="J95" s="523">
        <v>0</v>
      </c>
      <c r="K95" s="523">
        <v>0</v>
      </c>
      <c r="L95" s="523">
        <v>0</v>
      </c>
      <c r="M95" s="420"/>
    </row>
    <row r="96" spans="1:13" s="403" customFormat="1" ht="12" customHeight="1" x14ac:dyDescent="0.2">
      <c r="A96" s="395"/>
      <c r="B96" s="211"/>
      <c r="C96" s="212">
        <v>312001</v>
      </c>
      <c r="D96" s="213" t="s">
        <v>1144</v>
      </c>
      <c r="E96" s="203"/>
      <c r="F96" s="523">
        <v>0</v>
      </c>
      <c r="G96" s="523">
        <v>33.5</v>
      </c>
      <c r="H96" s="523">
        <v>129.4</v>
      </c>
      <c r="I96" s="523">
        <v>78.400000000000006</v>
      </c>
      <c r="J96" s="523">
        <v>78.400000000000006</v>
      </c>
      <c r="K96" s="523">
        <v>78.400000000000006</v>
      </c>
      <c r="L96" s="523">
        <v>78.400000000000006</v>
      </c>
      <c r="M96" s="420"/>
    </row>
    <row r="97" spans="1:13" s="403" customFormat="1" ht="12" customHeight="1" x14ac:dyDescent="0.2">
      <c r="A97" s="395"/>
      <c r="B97" s="211"/>
      <c r="C97" s="212">
        <v>312001</v>
      </c>
      <c r="D97" s="213" t="s">
        <v>1145</v>
      </c>
      <c r="E97" s="203"/>
      <c r="F97" s="523">
        <v>0</v>
      </c>
      <c r="G97" s="523">
        <v>8.6</v>
      </c>
      <c r="H97" s="523">
        <v>23.1</v>
      </c>
      <c r="I97" s="523">
        <v>16.3</v>
      </c>
      <c r="J97" s="523">
        <v>16.3</v>
      </c>
      <c r="K97" s="523">
        <v>16.3</v>
      </c>
      <c r="L97" s="523">
        <v>16.3</v>
      </c>
      <c r="M97" s="420"/>
    </row>
    <row r="98" spans="1:13" s="403" customFormat="1" ht="12" customHeight="1" x14ac:dyDescent="0.2">
      <c r="A98" s="395"/>
      <c r="B98" s="211"/>
      <c r="C98" s="212">
        <v>312001</v>
      </c>
      <c r="D98" s="213" t="s">
        <v>1175</v>
      </c>
      <c r="E98" s="203"/>
      <c r="F98" s="523">
        <v>0</v>
      </c>
      <c r="G98" s="523">
        <v>10.5</v>
      </c>
      <c r="H98" s="523">
        <v>75.900000000000006</v>
      </c>
      <c r="I98" s="523">
        <v>77.2</v>
      </c>
      <c r="J98" s="523">
        <v>77.2</v>
      </c>
      <c r="K98" s="523">
        <v>77.2</v>
      </c>
      <c r="L98" s="523">
        <v>77.2</v>
      </c>
      <c r="M98" s="420"/>
    </row>
    <row r="99" spans="1:13" s="403" customFormat="1" ht="12" customHeight="1" x14ac:dyDescent="0.2">
      <c r="A99" s="395"/>
      <c r="B99" s="211"/>
      <c r="C99" s="212">
        <v>312001</v>
      </c>
      <c r="D99" s="213" t="s">
        <v>1120</v>
      </c>
      <c r="E99" s="203"/>
      <c r="F99" s="523">
        <v>28.6</v>
      </c>
      <c r="G99" s="523">
        <v>53.2</v>
      </c>
      <c r="H99" s="523">
        <v>0</v>
      </c>
      <c r="I99" s="523">
        <v>0</v>
      </c>
      <c r="J99" s="523">
        <v>10</v>
      </c>
      <c r="K99" s="523">
        <v>0</v>
      </c>
      <c r="L99" s="523">
        <v>0</v>
      </c>
      <c r="M99" s="430"/>
    </row>
    <row r="100" spans="1:13" s="403" customFormat="1" ht="12" customHeight="1" x14ac:dyDescent="0.2">
      <c r="A100" s="395"/>
      <c r="B100" s="211"/>
      <c r="C100" s="212">
        <v>3120019</v>
      </c>
      <c r="D100" s="213" t="s">
        <v>1149</v>
      </c>
      <c r="E100" s="203"/>
      <c r="F100" s="523">
        <v>0</v>
      </c>
      <c r="G100" s="523">
        <v>10.4</v>
      </c>
      <c r="H100" s="523">
        <v>0</v>
      </c>
      <c r="I100" s="523">
        <v>0</v>
      </c>
      <c r="J100" s="523">
        <v>0</v>
      </c>
      <c r="K100" s="523">
        <v>0</v>
      </c>
      <c r="L100" s="523">
        <v>0</v>
      </c>
      <c r="M100" s="420"/>
    </row>
    <row r="101" spans="1:13" s="403" customFormat="1" ht="12" customHeight="1" x14ac:dyDescent="0.2">
      <c r="A101" s="395"/>
      <c r="B101" s="211"/>
      <c r="C101" s="212">
        <v>312001</v>
      </c>
      <c r="D101" s="213" t="s">
        <v>1187</v>
      </c>
      <c r="E101" s="203"/>
      <c r="F101" s="523">
        <v>0</v>
      </c>
      <c r="G101" s="523">
        <v>95.9</v>
      </c>
      <c r="H101" s="523">
        <v>0</v>
      </c>
      <c r="I101" s="523">
        <v>0</v>
      </c>
      <c r="J101" s="523">
        <v>0</v>
      </c>
      <c r="K101" s="523">
        <v>0</v>
      </c>
      <c r="L101" s="523">
        <v>0</v>
      </c>
      <c r="M101" s="420"/>
    </row>
    <row r="102" spans="1:13" s="403" customFormat="1" ht="12" customHeight="1" x14ac:dyDescent="0.2">
      <c r="A102" s="395"/>
      <c r="B102" s="211"/>
      <c r="C102" s="212">
        <v>312001</v>
      </c>
      <c r="D102" s="213" t="s">
        <v>1150</v>
      </c>
      <c r="E102" s="203"/>
      <c r="F102" s="523">
        <v>0</v>
      </c>
      <c r="G102" s="523">
        <v>72.8</v>
      </c>
      <c r="H102" s="523">
        <v>0</v>
      </c>
      <c r="I102" s="523">
        <v>0</v>
      </c>
      <c r="J102" s="523">
        <v>0</v>
      </c>
      <c r="K102" s="523">
        <v>0</v>
      </c>
      <c r="L102" s="523">
        <v>0</v>
      </c>
      <c r="M102" s="420"/>
    </row>
    <row r="103" spans="1:13" s="403" customFormat="1" ht="12" customHeight="1" x14ac:dyDescent="0.2">
      <c r="A103" s="395"/>
      <c r="B103" s="211"/>
      <c r="C103" s="212">
        <v>312001</v>
      </c>
      <c r="D103" s="213" t="s">
        <v>1090</v>
      </c>
      <c r="E103" s="203"/>
      <c r="F103" s="523">
        <v>0</v>
      </c>
      <c r="G103" s="523">
        <v>0</v>
      </c>
      <c r="H103" s="523">
        <v>0</v>
      </c>
      <c r="I103" s="523">
        <v>0</v>
      </c>
      <c r="J103" s="523">
        <v>0</v>
      </c>
      <c r="K103" s="523">
        <v>0</v>
      </c>
      <c r="L103" s="523">
        <v>0</v>
      </c>
      <c r="M103" s="430"/>
    </row>
    <row r="104" spans="1:13" s="403" customFormat="1" ht="12" customHeight="1" x14ac:dyDescent="0.2">
      <c r="A104" s="395"/>
      <c r="B104" s="211"/>
      <c r="C104" s="212">
        <v>312001</v>
      </c>
      <c r="D104" s="213" t="s">
        <v>975</v>
      </c>
      <c r="E104" s="203"/>
      <c r="F104" s="523">
        <v>0</v>
      </c>
      <c r="G104" s="523">
        <v>0</v>
      </c>
      <c r="H104" s="523">
        <v>0</v>
      </c>
      <c r="I104" s="523">
        <v>0</v>
      </c>
      <c r="J104" s="523">
        <v>0</v>
      </c>
      <c r="K104" s="523">
        <v>0</v>
      </c>
      <c r="L104" s="523">
        <v>0</v>
      </c>
      <c r="M104" s="420"/>
    </row>
    <row r="105" spans="1:13" s="307" customFormat="1" x14ac:dyDescent="0.2">
      <c r="A105" s="308"/>
      <c r="B105" s="211"/>
      <c r="C105" s="212">
        <v>312012</v>
      </c>
      <c r="D105" s="213" t="s">
        <v>733</v>
      </c>
      <c r="E105" s="222"/>
      <c r="F105" s="523">
        <v>2038.9</v>
      </c>
      <c r="G105" s="523">
        <v>2303.6</v>
      </c>
      <c r="H105" s="436">
        <v>2328.1</v>
      </c>
      <c r="I105" s="523">
        <v>2448.8000000000002</v>
      </c>
      <c r="J105" s="614">
        <v>2617.1</v>
      </c>
      <c r="K105" s="523">
        <v>2448.8000000000002</v>
      </c>
      <c r="L105" s="523">
        <v>2448.8000000000002</v>
      </c>
      <c r="M105" s="430" t="s">
        <v>1254</v>
      </c>
    </row>
    <row r="106" spans="1:13" s="403" customFormat="1" x14ac:dyDescent="0.2">
      <c r="A106" s="395"/>
      <c r="B106" s="211"/>
      <c r="C106" s="212">
        <v>312012</v>
      </c>
      <c r="D106" s="213" t="s">
        <v>1206</v>
      </c>
      <c r="E106" s="523"/>
      <c r="F106" s="523">
        <v>0</v>
      </c>
      <c r="G106" s="523">
        <v>0</v>
      </c>
      <c r="H106" s="436">
        <v>0</v>
      </c>
      <c r="I106" s="523">
        <v>608.1</v>
      </c>
      <c r="J106" s="614">
        <v>694.5</v>
      </c>
      <c r="K106" s="523">
        <v>566.20000000000005</v>
      </c>
      <c r="L106" s="523">
        <v>600.9</v>
      </c>
      <c r="M106" s="430" t="s">
        <v>1254</v>
      </c>
    </row>
    <row r="107" spans="1:13" s="307" customFormat="1" x14ac:dyDescent="0.2">
      <c r="A107" s="308"/>
      <c r="B107" s="211"/>
      <c r="C107" s="212">
        <v>312012</v>
      </c>
      <c r="D107" s="213" t="s">
        <v>736</v>
      </c>
      <c r="E107" s="222"/>
      <c r="F107" s="523">
        <v>206.5</v>
      </c>
      <c r="G107" s="523">
        <v>175</v>
      </c>
      <c r="H107" s="436">
        <v>165.1</v>
      </c>
      <c r="I107" s="523">
        <v>255.6</v>
      </c>
      <c r="J107" s="614">
        <v>298.2</v>
      </c>
      <c r="K107" s="523">
        <v>255.6</v>
      </c>
      <c r="L107" s="523">
        <v>255.6</v>
      </c>
      <c r="M107" s="430" t="s">
        <v>1254</v>
      </c>
    </row>
    <row r="108" spans="1:13" s="307" customFormat="1" x14ac:dyDescent="0.2">
      <c r="A108" s="308"/>
      <c r="B108" s="211"/>
      <c r="C108" s="212">
        <v>312012</v>
      </c>
      <c r="D108" s="213" t="s">
        <v>734</v>
      </c>
      <c r="E108" s="222"/>
      <c r="F108" s="522">
        <v>36.4</v>
      </c>
      <c r="G108" s="522">
        <v>50.7</v>
      </c>
      <c r="H108" s="522">
        <v>71.599999999999994</v>
      </c>
      <c r="I108" s="522">
        <v>0</v>
      </c>
      <c r="J108" s="522">
        <v>0</v>
      </c>
      <c r="K108" s="522">
        <v>0</v>
      </c>
      <c r="L108" s="522">
        <v>0</v>
      </c>
      <c r="M108" s="430"/>
    </row>
    <row r="109" spans="1:13" s="403" customFormat="1" x14ac:dyDescent="0.2">
      <c r="A109" s="395"/>
      <c r="B109" s="211"/>
      <c r="C109" s="212">
        <v>312002</v>
      </c>
      <c r="D109" s="213" t="s">
        <v>1151</v>
      </c>
      <c r="E109" s="523"/>
      <c r="F109" s="522">
        <v>0</v>
      </c>
      <c r="G109" s="522">
        <v>0.6</v>
      </c>
      <c r="H109" s="522">
        <v>0</v>
      </c>
      <c r="I109" s="522">
        <v>0</v>
      </c>
      <c r="J109" s="522">
        <v>0</v>
      </c>
      <c r="K109" s="522">
        <v>0</v>
      </c>
      <c r="L109" s="522">
        <v>0</v>
      </c>
      <c r="M109" s="430"/>
    </row>
    <row r="110" spans="1:13" s="403" customFormat="1" x14ac:dyDescent="0.2">
      <c r="A110" s="395"/>
      <c r="B110" s="211"/>
      <c r="C110" s="212">
        <v>312002</v>
      </c>
      <c r="D110" s="213" t="s">
        <v>1152</v>
      </c>
      <c r="E110" s="523"/>
      <c r="F110" s="522">
        <v>0</v>
      </c>
      <c r="G110" s="522">
        <v>1.2</v>
      </c>
      <c r="H110" s="522">
        <v>3</v>
      </c>
      <c r="I110" s="522">
        <v>3</v>
      </c>
      <c r="J110" s="615">
        <v>2</v>
      </c>
      <c r="K110" s="522">
        <v>2.5</v>
      </c>
      <c r="L110" s="522">
        <v>2.5</v>
      </c>
      <c r="M110" s="430" t="s">
        <v>1254</v>
      </c>
    </row>
    <row r="111" spans="1:13" s="403" customFormat="1" x14ac:dyDescent="0.2">
      <c r="A111" s="395"/>
      <c r="B111" s="211"/>
      <c r="C111" s="212">
        <v>312012</v>
      </c>
      <c r="D111" s="213" t="s">
        <v>1083</v>
      </c>
      <c r="E111" s="222"/>
      <c r="F111" s="522">
        <v>0</v>
      </c>
      <c r="G111" s="522">
        <v>2.5</v>
      </c>
      <c r="H111" s="522">
        <v>0</v>
      </c>
      <c r="I111" s="522">
        <v>0</v>
      </c>
      <c r="J111" s="522">
        <v>0</v>
      </c>
      <c r="K111" s="522">
        <v>0</v>
      </c>
      <c r="L111" s="522">
        <v>0</v>
      </c>
      <c r="M111" s="430"/>
    </row>
    <row r="112" spans="1:13" s="403" customFormat="1" x14ac:dyDescent="0.2">
      <c r="A112" s="395"/>
      <c r="B112" s="211"/>
      <c r="C112" s="212">
        <v>312012</v>
      </c>
      <c r="D112" s="213" t="s">
        <v>876</v>
      </c>
      <c r="E112" s="222"/>
      <c r="F112" s="522">
        <v>0</v>
      </c>
      <c r="G112" s="522">
        <v>0</v>
      </c>
      <c r="H112" s="522">
        <v>0</v>
      </c>
      <c r="I112" s="522">
        <v>0</v>
      </c>
      <c r="J112" s="522">
        <v>0</v>
      </c>
      <c r="K112" s="522">
        <v>0</v>
      </c>
      <c r="L112" s="522">
        <v>0</v>
      </c>
      <c r="M112" s="420"/>
    </row>
    <row r="113" spans="1:13" s="307" customFormat="1" x14ac:dyDescent="0.2">
      <c r="A113" s="308"/>
      <c r="B113" s="211"/>
      <c r="C113" s="212">
        <v>312012</v>
      </c>
      <c r="D113" s="213" t="s">
        <v>1033</v>
      </c>
      <c r="E113" s="222"/>
      <c r="F113" s="522">
        <v>0</v>
      </c>
      <c r="G113" s="522">
        <v>0</v>
      </c>
      <c r="H113" s="522">
        <v>0</v>
      </c>
      <c r="I113" s="522">
        <v>0</v>
      </c>
      <c r="J113" s="522">
        <v>0</v>
      </c>
      <c r="K113" s="522">
        <v>0</v>
      </c>
      <c r="L113" s="522">
        <v>0</v>
      </c>
      <c r="M113" s="430"/>
    </row>
    <row r="114" spans="1:13" s="307" customFormat="1" x14ac:dyDescent="0.2">
      <c r="A114" s="308"/>
      <c r="B114" s="211"/>
      <c r="C114" s="212">
        <v>312012</v>
      </c>
      <c r="D114" s="213" t="s">
        <v>735</v>
      </c>
      <c r="E114" s="222"/>
      <c r="F114" s="523">
        <v>0</v>
      </c>
      <c r="G114" s="523">
        <v>0</v>
      </c>
      <c r="H114" s="523">
        <v>0</v>
      </c>
      <c r="I114" s="523">
        <v>0</v>
      </c>
      <c r="J114" s="523">
        <v>0</v>
      </c>
      <c r="K114" s="523">
        <v>0</v>
      </c>
      <c r="L114" s="523">
        <v>0</v>
      </c>
      <c r="M114" s="420"/>
    </row>
    <row r="115" spans="1:13" s="307" customFormat="1" x14ac:dyDescent="0.2">
      <c r="A115" s="308"/>
      <c r="B115" s="211"/>
      <c r="C115" s="212">
        <v>312012</v>
      </c>
      <c r="D115" s="213" t="s">
        <v>295</v>
      </c>
      <c r="E115" s="222"/>
      <c r="F115" s="522">
        <v>1</v>
      </c>
      <c r="G115" s="522">
        <v>1.3</v>
      </c>
      <c r="H115" s="522">
        <v>1.1000000000000001</v>
      </c>
      <c r="I115" s="522">
        <v>1.1000000000000001</v>
      </c>
      <c r="J115" s="522">
        <v>1.1000000000000001</v>
      </c>
      <c r="K115" s="522">
        <v>1.1000000000000001</v>
      </c>
      <c r="L115" s="522">
        <v>1.1000000000000001</v>
      </c>
      <c r="M115" s="420"/>
    </row>
    <row r="116" spans="1:13" s="307" customFormat="1" x14ac:dyDescent="0.2">
      <c r="A116" s="308"/>
      <c r="B116" s="211"/>
      <c r="C116" s="212">
        <v>312012</v>
      </c>
      <c r="D116" s="213" t="s">
        <v>36</v>
      </c>
      <c r="E116" s="203"/>
      <c r="F116" s="523">
        <v>23</v>
      </c>
      <c r="G116" s="523">
        <v>25.8</v>
      </c>
      <c r="H116" s="523">
        <v>29</v>
      </c>
      <c r="I116" s="523">
        <v>28</v>
      </c>
      <c r="J116" s="523">
        <v>28</v>
      </c>
      <c r="K116" s="523">
        <v>28</v>
      </c>
      <c r="L116" s="523">
        <v>28</v>
      </c>
      <c r="M116" s="420"/>
    </row>
    <row r="117" spans="1:13" s="403" customFormat="1" x14ac:dyDescent="0.2">
      <c r="A117" s="395"/>
      <c r="B117" s="211"/>
      <c r="C117" s="212">
        <v>312012</v>
      </c>
      <c r="D117" s="213" t="s">
        <v>259</v>
      </c>
      <c r="E117" s="222"/>
      <c r="F117" s="522">
        <v>2.8</v>
      </c>
      <c r="G117" s="522">
        <v>2.5</v>
      </c>
      <c r="H117" s="522">
        <v>2.4</v>
      </c>
      <c r="I117" s="522">
        <v>3</v>
      </c>
      <c r="J117" s="522">
        <v>3</v>
      </c>
      <c r="K117" s="522">
        <v>3</v>
      </c>
      <c r="L117" s="522">
        <v>3</v>
      </c>
      <c r="M117" s="420"/>
    </row>
    <row r="118" spans="1:13" s="307" customFormat="1" ht="12" customHeight="1" x14ac:dyDescent="0.2">
      <c r="A118" s="308"/>
      <c r="B118" s="211"/>
      <c r="C118" s="212">
        <v>312012</v>
      </c>
      <c r="D118" s="213" t="s">
        <v>889</v>
      </c>
      <c r="E118" s="222"/>
      <c r="F118" s="522">
        <v>0.4</v>
      </c>
      <c r="G118" s="522">
        <v>0.1</v>
      </c>
      <c r="H118" s="522">
        <v>1</v>
      </c>
      <c r="I118" s="522">
        <v>1</v>
      </c>
      <c r="J118" s="522">
        <v>1</v>
      </c>
      <c r="K118" s="522">
        <v>1</v>
      </c>
      <c r="L118" s="522">
        <v>1</v>
      </c>
      <c r="M118" s="420"/>
    </row>
    <row r="119" spans="1:13" s="307" customFormat="1" x14ac:dyDescent="0.2">
      <c r="A119" s="308"/>
      <c r="B119" s="211"/>
      <c r="C119" s="212">
        <v>312012</v>
      </c>
      <c r="D119" s="213" t="s">
        <v>604</v>
      </c>
      <c r="E119" s="222"/>
      <c r="F119" s="522">
        <v>0.2</v>
      </c>
      <c r="G119" s="522">
        <v>0.2</v>
      </c>
      <c r="H119" s="522">
        <v>0.2</v>
      </c>
      <c r="I119" s="522">
        <v>0.2</v>
      </c>
      <c r="J119" s="522">
        <v>0.2</v>
      </c>
      <c r="K119" s="522">
        <v>0.2</v>
      </c>
      <c r="L119" s="522">
        <v>0.2</v>
      </c>
      <c r="M119" s="420"/>
    </row>
    <row r="120" spans="1:13" s="307" customFormat="1" x14ac:dyDescent="0.2">
      <c r="A120" s="308"/>
      <c r="B120" s="211"/>
      <c r="C120" s="212">
        <v>312012</v>
      </c>
      <c r="D120" s="213" t="s">
        <v>37</v>
      </c>
      <c r="E120" s="222"/>
      <c r="F120" s="522">
        <v>1.4</v>
      </c>
      <c r="G120" s="522">
        <v>0.8</v>
      </c>
      <c r="H120" s="522">
        <v>0.8</v>
      </c>
      <c r="I120" s="522">
        <v>0.9</v>
      </c>
      <c r="J120" s="522">
        <v>0.9</v>
      </c>
      <c r="K120" s="522">
        <v>0.9</v>
      </c>
      <c r="L120" s="522">
        <v>0.9</v>
      </c>
      <c r="M120" s="420"/>
    </row>
    <row r="121" spans="1:13" s="307" customFormat="1" x14ac:dyDescent="0.2">
      <c r="A121" s="308"/>
      <c r="B121" s="211"/>
      <c r="C121" s="212">
        <v>312012</v>
      </c>
      <c r="D121" s="213" t="s">
        <v>651</v>
      </c>
      <c r="E121" s="222"/>
      <c r="F121" s="522">
        <v>0.4</v>
      </c>
      <c r="G121" s="522">
        <v>0.8</v>
      </c>
      <c r="H121" s="522">
        <v>0.5</v>
      </c>
      <c r="I121" s="522">
        <v>0.5</v>
      </c>
      <c r="J121" s="522">
        <v>0.5</v>
      </c>
      <c r="K121" s="522">
        <v>0.5</v>
      </c>
      <c r="L121" s="522">
        <v>0.5</v>
      </c>
      <c r="M121" s="420"/>
    </row>
    <row r="122" spans="1:13" s="403" customFormat="1" x14ac:dyDescent="0.2">
      <c r="A122" s="395"/>
      <c r="B122" s="211"/>
      <c r="C122" s="212" t="s">
        <v>724</v>
      </c>
      <c r="D122" s="213" t="s">
        <v>725</v>
      </c>
      <c r="E122" s="222"/>
      <c r="F122" s="522">
        <v>0</v>
      </c>
      <c r="G122" s="522">
        <v>0</v>
      </c>
      <c r="H122" s="522">
        <v>0</v>
      </c>
      <c r="I122" s="522">
        <v>0</v>
      </c>
      <c r="J122" s="522">
        <v>0</v>
      </c>
      <c r="K122" s="522">
        <v>0</v>
      </c>
      <c r="L122" s="522">
        <v>0</v>
      </c>
      <c r="M122" s="433"/>
    </row>
    <row r="123" spans="1:13" s="307" customFormat="1" x14ac:dyDescent="0.2">
      <c r="A123" s="308"/>
      <c r="B123" s="211"/>
      <c r="C123" s="212">
        <v>312012</v>
      </c>
      <c r="D123" s="213" t="s">
        <v>934</v>
      </c>
      <c r="E123" s="222"/>
      <c r="F123" s="522">
        <v>0</v>
      </c>
      <c r="G123" s="522">
        <v>0</v>
      </c>
      <c r="H123" s="522">
        <v>0</v>
      </c>
      <c r="I123" s="522">
        <v>0</v>
      </c>
      <c r="J123" s="522">
        <v>0</v>
      </c>
      <c r="K123" s="522">
        <v>0</v>
      </c>
      <c r="L123" s="522">
        <v>0</v>
      </c>
      <c r="M123" s="420"/>
    </row>
    <row r="124" spans="1:13" s="403" customFormat="1" x14ac:dyDescent="0.2">
      <c r="A124" s="395"/>
      <c r="B124" s="211"/>
      <c r="C124" s="212">
        <v>312012</v>
      </c>
      <c r="D124" s="213" t="s">
        <v>1087</v>
      </c>
      <c r="E124" s="222"/>
      <c r="F124" s="522">
        <v>0</v>
      </c>
      <c r="G124" s="522">
        <v>0</v>
      </c>
      <c r="H124" s="522">
        <v>0</v>
      </c>
      <c r="I124" s="522">
        <v>0</v>
      </c>
      <c r="J124" s="522">
        <v>0</v>
      </c>
      <c r="K124" s="522">
        <v>0</v>
      </c>
      <c r="L124" s="522">
        <v>0</v>
      </c>
      <c r="M124" s="430"/>
    </row>
    <row r="125" spans="1:13" s="403" customFormat="1" x14ac:dyDescent="0.2">
      <c r="A125" s="395"/>
      <c r="B125" s="211"/>
      <c r="C125" s="212">
        <v>312012</v>
      </c>
      <c r="D125" s="213" t="s">
        <v>836</v>
      </c>
      <c r="E125" s="222"/>
      <c r="F125" s="522">
        <v>6.8</v>
      </c>
      <c r="G125" s="522">
        <v>75.7</v>
      </c>
      <c r="H125" s="387">
        <v>0</v>
      </c>
      <c r="I125" s="522">
        <v>10.5</v>
      </c>
      <c r="J125" s="522">
        <v>30.3</v>
      </c>
      <c r="K125" s="522">
        <v>10.5</v>
      </c>
      <c r="L125" s="522">
        <v>10.5</v>
      </c>
      <c r="M125" s="433"/>
    </row>
    <row r="126" spans="1:13" s="403" customFormat="1" x14ac:dyDescent="0.2">
      <c r="A126" s="395"/>
      <c r="B126" s="211"/>
      <c r="C126" s="212">
        <v>312012</v>
      </c>
      <c r="D126" s="213" t="s">
        <v>875</v>
      </c>
      <c r="E126" s="222"/>
      <c r="F126" s="522">
        <v>21.6</v>
      </c>
      <c r="G126" s="522">
        <v>34.1</v>
      </c>
      <c r="H126" s="522">
        <v>16</v>
      </c>
      <c r="I126" s="522">
        <v>30</v>
      </c>
      <c r="J126" s="522">
        <v>30</v>
      </c>
      <c r="K126" s="522">
        <v>30</v>
      </c>
      <c r="L126" s="522">
        <v>30</v>
      </c>
      <c r="M126" s="433"/>
    </row>
    <row r="127" spans="1:13" s="307" customFormat="1" x14ac:dyDescent="0.2">
      <c r="A127" s="308"/>
      <c r="B127" s="211"/>
      <c r="C127" s="212">
        <v>312012</v>
      </c>
      <c r="D127" s="213" t="s">
        <v>871</v>
      </c>
      <c r="E127" s="222"/>
      <c r="F127" s="522">
        <v>91.6</v>
      </c>
      <c r="G127" s="522">
        <v>66.5</v>
      </c>
      <c r="H127" s="522">
        <v>108</v>
      </c>
      <c r="I127" s="522">
        <v>122.8</v>
      </c>
      <c r="J127" s="522">
        <v>122.8</v>
      </c>
      <c r="K127" s="522">
        <v>0</v>
      </c>
      <c r="L127" s="522">
        <v>0</v>
      </c>
      <c r="M127" s="420"/>
    </row>
    <row r="128" spans="1:13" s="403" customFormat="1" x14ac:dyDescent="0.2">
      <c r="A128" s="395"/>
      <c r="B128" s="211"/>
      <c r="C128" s="212" t="s">
        <v>909</v>
      </c>
      <c r="D128" s="213" t="s">
        <v>717</v>
      </c>
      <c r="E128" s="222"/>
      <c r="F128" s="523">
        <v>52.4</v>
      </c>
      <c r="G128" s="523">
        <v>48.4</v>
      </c>
      <c r="H128" s="523">
        <v>64</v>
      </c>
      <c r="I128" s="523">
        <v>71.599999999999994</v>
      </c>
      <c r="J128" s="523">
        <v>71.599999999999994</v>
      </c>
      <c r="K128" s="523">
        <v>0</v>
      </c>
      <c r="L128" s="523">
        <v>0</v>
      </c>
      <c r="M128" s="430"/>
    </row>
    <row r="129" spans="1:13" s="307" customFormat="1" x14ac:dyDescent="0.2">
      <c r="A129" s="308"/>
      <c r="B129" s="211"/>
      <c r="C129" s="212" t="s">
        <v>910</v>
      </c>
      <c r="D129" s="213" t="s">
        <v>911</v>
      </c>
      <c r="E129" s="222"/>
      <c r="F129" s="522">
        <v>135.80000000000001</v>
      </c>
      <c r="G129" s="522">
        <v>42.1</v>
      </c>
      <c r="H129" s="522">
        <v>195</v>
      </c>
      <c r="I129" s="522">
        <v>222.8</v>
      </c>
      <c r="J129" s="522">
        <v>222.8</v>
      </c>
      <c r="K129" s="522">
        <v>0</v>
      </c>
      <c r="L129" s="522">
        <v>0</v>
      </c>
      <c r="M129" s="430"/>
    </row>
    <row r="130" spans="1:13" s="403" customFormat="1" x14ac:dyDescent="0.2">
      <c r="A130" s="395"/>
      <c r="B130" s="211"/>
      <c r="C130" s="212">
        <v>312001</v>
      </c>
      <c r="D130" s="213" t="s">
        <v>1109</v>
      </c>
      <c r="E130" s="523"/>
      <c r="F130" s="522">
        <v>0</v>
      </c>
      <c r="G130" s="522">
        <v>0.1</v>
      </c>
      <c r="H130" s="522">
        <v>1</v>
      </c>
      <c r="I130" s="522">
        <v>0.1</v>
      </c>
      <c r="J130" s="522">
        <v>0.1</v>
      </c>
      <c r="K130" s="522">
        <v>0.1</v>
      </c>
      <c r="L130" s="522">
        <v>0.1</v>
      </c>
      <c r="M130" s="430"/>
    </row>
    <row r="131" spans="1:13" s="403" customFormat="1" x14ac:dyDescent="0.2">
      <c r="A131" s="395"/>
      <c r="B131" s="211">
        <v>331</v>
      </c>
      <c r="C131" s="212" t="s">
        <v>573</v>
      </c>
      <c r="D131" s="213" t="s">
        <v>597</v>
      </c>
      <c r="E131" s="203"/>
      <c r="F131" s="522">
        <v>0</v>
      </c>
      <c r="G131" s="522">
        <v>0</v>
      </c>
      <c r="H131" s="522">
        <v>0</v>
      </c>
      <c r="I131" s="522">
        <v>0</v>
      </c>
      <c r="J131" s="522">
        <v>0</v>
      </c>
      <c r="K131" s="522">
        <v>0</v>
      </c>
      <c r="L131" s="522">
        <v>0</v>
      </c>
      <c r="M131" s="430"/>
    </row>
    <row r="132" spans="1:13" s="307" customFormat="1" x14ac:dyDescent="0.2">
      <c r="A132" s="308"/>
      <c r="B132" s="211"/>
      <c r="C132" s="212">
        <v>331001</v>
      </c>
      <c r="D132" s="213" t="s">
        <v>1010</v>
      </c>
      <c r="E132" s="203"/>
      <c r="F132" s="522">
        <v>0</v>
      </c>
      <c r="G132" s="522">
        <v>0</v>
      </c>
      <c r="H132" s="522">
        <v>0</v>
      </c>
      <c r="I132" s="522">
        <v>0</v>
      </c>
      <c r="J132" s="522">
        <v>0</v>
      </c>
      <c r="K132" s="522">
        <v>0</v>
      </c>
      <c r="L132" s="522">
        <v>0</v>
      </c>
      <c r="M132" s="420"/>
    </row>
    <row r="133" spans="1:13" s="403" customFormat="1" x14ac:dyDescent="0.2">
      <c r="A133" s="395"/>
      <c r="B133" s="211"/>
      <c r="C133" s="212">
        <v>331001</v>
      </c>
      <c r="D133" s="213" t="s">
        <v>894</v>
      </c>
      <c r="E133" s="203"/>
      <c r="F133" s="522">
        <v>0</v>
      </c>
      <c r="G133" s="522">
        <v>15.8</v>
      </c>
      <c r="H133" s="522">
        <v>0</v>
      </c>
      <c r="I133" s="522">
        <v>0</v>
      </c>
      <c r="J133" s="522">
        <v>0</v>
      </c>
      <c r="K133" s="522">
        <v>0</v>
      </c>
      <c r="L133" s="522">
        <v>0</v>
      </c>
      <c r="M133" s="420"/>
    </row>
    <row r="134" spans="1:13" s="307" customFormat="1" x14ac:dyDescent="0.2">
      <c r="A134" s="308"/>
      <c r="B134" s="211"/>
      <c r="C134" s="212" t="s">
        <v>630</v>
      </c>
      <c r="D134" s="213" t="s">
        <v>649</v>
      </c>
      <c r="E134" s="222"/>
      <c r="F134" s="522">
        <v>0.3</v>
      </c>
      <c r="G134" s="522">
        <v>0</v>
      </c>
      <c r="H134" s="522">
        <v>0</v>
      </c>
      <c r="I134" s="522">
        <v>0</v>
      </c>
      <c r="J134" s="522">
        <v>0</v>
      </c>
      <c r="K134" s="522">
        <v>0</v>
      </c>
      <c r="L134" s="522">
        <v>0</v>
      </c>
      <c r="M134" s="444"/>
    </row>
    <row r="135" spans="1:13" s="307" customFormat="1" x14ac:dyDescent="0.2">
      <c r="A135" s="308"/>
      <c r="B135" s="285"/>
      <c r="C135" s="286"/>
      <c r="D135" s="275" t="s">
        <v>40</v>
      </c>
      <c r="E135" s="276"/>
      <c r="F135" s="276">
        <f t="shared" ref="F135" si="47">SUM(F136+F157)</f>
        <v>736.40000000000009</v>
      </c>
      <c r="G135" s="276">
        <f>SUM(G136+G157)</f>
        <v>1467.6000000000001</v>
      </c>
      <c r="H135" s="276">
        <f t="shared" ref="H135" si="48">SUM(H136+H157)</f>
        <v>68.599999999999994</v>
      </c>
      <c r="I135" s="276">
        <f t="shared" ref="I135:J135" si="49">SUM(I136+I157)</f>
        <v>238.9</v>
      </c>
      <c r="J135" s="276">
        <f t="shared" si="49"/>
        <v>203.6</v>
      </c>
      <c r="K135" s="276">
        <f t="shared" ref="K135:L135" si="50">SUM(K136+K157)</f>
        <v>68.599999999999994</v>
      </c>
      <c r="L135" s="276">
        <f t="shared" si="50"/>
        <v>68.599999999999994</v>
      </c>
      <c r="M135" s="420"/>
    </row>
    <row r="136" spans="1:13" s="307" customFormat="1" x14ac:dyDescent="0.2">
      <c r="A136" s="308"/>
      <c r="B136" s="211"/>
      <c r="C136" s="219"/>
      <c r="D136" s="220" t="s">
        <v>250</v>
      </c>
      <c r="E136" s="223"/>
      <c r="F136" s="203">
        <f t="shared" ref="F136" si="51">SUM(F137:F156)</f>
        <v>371.70000000000005</v>
      </c>
      <c r="G136" s="203">
        <f t="shared" ref="G136" si="52">SUM(G137:G156)</f>
        <v>497.30000000000007</v>
      </c>
      <c r="H136" s="203">
        <f>SUM(H137:H156)</f>
        <v>68.599999999999994</v>
      </c>
      <c r="I136" s="203">
        <f t="shared" ref="I136:J136" si="53">SUM(I137:I156)</f>
        <v>238.9</v>
      </c>
      <c r="J136" s="203">
        <f t="shared" si="53"/>
        <v>82.6</v>
      </c>
      <c r="K136" s="203">
        <f t="shared" ref="K136:L136" si="54">SUM(K137:K156)</f>
        <v>68.599999999999994</v>
      </c>
      <c r="L136" s="203">
        <f t="shared" si="54"/>
        <v>68.599999999999994</v>
      </c>
      <c r="M136" s="420"/>
    </row>
    <row r="137" spans="1:13" s="307" customFormat="1" x14ac:dyDescent="0.2">
      <c r="A137" s="308"/>
      <c r="B137" s="211">
        <v>400</v>
      </c>
      <c r="C137" s="212">
        <v>411005</v>
      </c>
      <c r="D137" s="213" t="s">
        <v>689</v>
      </c>
      <c r="E137" s="223"/>
      <c r="F137" s="522">
        <v>30</v>
      </c>
      <c r="G137" s="522">
        <v>30</v>
      </c>
      <c r="H137" s="522">
        <v>30</v>
      </c>
      <c r="I137" s="522">
        <v>30</v>
      </c>
      <c r="J137" s="522">
        <v>30</v>
      </c>
      <c r="K137" s="522">
        <v>30</v>
      </c>
      <c r="L137" s="522">
        <v>30</v>
      </c>
      <c r="M137" s="420"/>
    </row>
    <row r="138" spans="1:13" s="307" customFormat="1" x14ac:dyDescent="0.2">
      <c r="A138" s="306"/>
      <c r="B138" s="211"/>
      <c r="C138" s="212">
        <v>411005</v>
      </c>
      <c r="D138" s="213" t="s">
        <v>690</v>
      </c>
      <c r="E138" s="223"/>
      <c r="F138" s="522">
        <v>4.7</v>
      </c>
      <c r="G138" s="522">
        <v>4.7</v>
      </c>
      <c r="H138" s="522">
        <v>4.5999999999999996</v>
      </c>
      <c r="I138" s="522">
        <v>4.5999999999999996</v>
      </c>
      <c r="J138" s="522">
        <v>4.5999999999999996</v>
      </c>
      <c r="K138" s="522">
        <v>4.5999999999999996</v>
      </c>
      <c r="L138" s="522">
        <v>4.5999999999999996</v>
      </c>
      <c r="M138" s="430"/>
    </row>
    <row r="139" spans="1:13" s="307" customFormat="1" x14ac:dyDescent="0.2">
      <c r="A139" s="306"/>
      <c r="B139" s="211"/>
      <c r="C139" s="212" t="s">
        <v>646</v>
      </c>
      <c r="D139" s="213" t="s">
        <v>842</v>
      </c>
      <c r="E139" s="203"/>
      <c r="F139" s="523">
        <v>115.9</v>
      </c>
      <c r="G139" s="523">
        <v>164.6</v>
      </c>
      <c r="H139" s="523">
        <v>0</v>
      </c>
      <c r="I139" s="523">
        <v>156.30000000000001</v>
      </c>
      <c r="J139" s="614">
        <v>0</v>
      </c>
      <c r="K139" s="523">
        <v>0</v>
      </c>
      <c r="L139" s="523">
        <v>0</v>
      </c>
      <c r="M139" s="430" t="s">
        <v>1254</v>
      </c>
    </row>
    <row r="140" spans="1:13" s="307" customFormat="1" x14ac:dyDescent="0.2">
      <c r="A140" s="306"/>
      <c r="B140" s="211"/>
      <c r="C140" s="212">
        <v>453</v>
      </c>
      <c r="D140" s="213" t="s">
        <v>840</v>
      </c>
      <c r="E140" s="203"/>
      <c r="F140" s="522">
        <v>0</v>
      </c>
      <c r="G140" s="522">
        <v>4.7</v>
      </c>
      <c r="H140" s="522">
        <v>0</v>
      </c>
      <c r="I140" s="522">
        <v>0</v>
      </c>
      <c r="J140" s="522">
        <v>0</v>
      </c>
      <c r="K140" s="522">
        <v>0</v>
      </c>
      <c r="L140" s="522">
        <v>0</v>
      </c>
      <c r="M140" s="420"/>
    </row>
    <row r="141" spans="1:13" s="307" customFormat="1" x14ac:dyDescent="0.2">
      <c r="A141" s="306"/>
      <c r="B141" s="211"/>
      <c r="C141" s="212">
        <v>453</v>
      </c>
      <c r="D141" s="213" t="s">
        <v>1112</v>
      </c>
      <c r="E141" s="203"/>
      <c r="F141" s="522">
        <v>0</v>
      </c>
      <c r="G141" s="522">
        <v>11.4</v>
      </c>
      <c r="H141" s="522">
        <v>0</v>
      </c>
      <c r="I141" s="522">
        <v>0</v>
      </c>
      <c r="J141" s="522">
        <v>0</v>
      </c>
      <c r="K141" s="522">
        <v>0</v>
      </c>
      <c r="L141" s="522">
        <v>0</v>
      </c>
      <c r="M141" s="433"/>
    </row>
    <row r="142" spans="1:13" s="307" customFormat="1" x14ac:dyDescent="0.2">
      <c r="A142" s="306"/>
      <c r="B142" s="211"/>
      <c r="C142" s="212">
        <v>453</v>
      </c>
      <c r="D142" s="213" t="s">
        <v>841</v>
      </c>
      <c r="E142" s="203"/>
      <c r="F142" s="522">
        <v>8.5</v>
      </c>
      <c r="G142" s="522">
        <v>4.7</v>
      </c>
      <c r="H142" s="522">
        <v>0</v>
      </c>
      <c r="I142" s="522">
        <v>0</v>
      </c>
      <c r="J142" s="522">
        <v>0</v>
      </c>
      <c r="K142" s="522">
        <v>0</v>
      </c>
      <c r="L142" s="522">
        <v>0</v>
      </c>
      <c r="M142" s="430"/>
    </row>
    <row r="143" spans="1:13" s="403" customFormat="1" x14ac:dyDescent="0.2">
      <c r="A143" s="402"/>
      <c r="B143" s="211"/>
      <c r="C143" s="212">
        <v>453</v>
      </c>
      <c r="D143" s="441" t="s">
        <v>926</v>
      </c>
      <c r="E143" s="203"/>
      <c r="F143" s="522">
        <v>33.9</v>
      </c>
      <c r="G143" s="522">
        <v>29.3</v>
      </c>
      <c r="H143" s="522">
        <v>0</v>
      </c>
      <c r="I143" s="522">
        <v>0</v>
      </c>
      <c r="J143" s="522">
        <v>0</v>
      </c>
      <c r="K143" s="522">
        <v>0</v>
      </c>
      <c r="L143" s="522">
        <v>0</v>
      </c>
      <c r="M143" s="430"/>
    </row>
    <row r="144" spans="1:13" s="403" customFormat="1" x14ac:dyDescent="0.2">
      <c r="A144" s="402"/>
      <c r="B144" s="211"/>
      <c r="C144" s="212">
        <v>453</v>
      </c>
      <c r="D144" s="441" t="s">
        <v>1113</v>
      </c>
      <c r="E144" s="203"/>
      <c r="F144" s="522">
        <v>0</v>
      </c>
      <c r="G144" s="522">
        <v>32.9</v>
      </c>
      <c r="H144" s="522">
        <v>0</v>
      </c>
      <c r="I144" s="522">
        <v>0</v>
      </c>
      <c r="J144" s="522">
        <v>0</v>
      </c>
      <c r="K144" s="522">
        <v>0</v>
      </c>
      <c r="L144" s="522">
        <v>0</v>
      </c>
      <c r="M144" s="433"/>
    </row>
    <row r="145" spans="1:13" s="307" customFormat="1" x14ac:dyDescent="0.2">
      <c r="A145" s="306"/>
      <c r="B145" s="211"/>
      <c r="C145" s="212">
        <v>453</v>
      </c>
      <c r="D145" s="441" t="s">
        <v>927</v>
      </c>
      <c r="E145" s="203"/>
      <c r="F145" s="522">
        <v>11.3</v>
      </c>
      <c r="G145" s="522">
        <v>20.100000000000001</v>
      </c>
      <c r="H145" s="522">
        <v>0</v>
      </c>
      <c r="I145" s="522">
        <v>0</v>
      </c>
      <c r="J145" s="522">
        <v>0</v>
      </c>
      <c r="K145" s="522">
        <v>0</v>
      </c>
      <c r="L145" s="522">
        <v>0</v>
      </c>
      <c r="M145" s="420"/>
    </row>
    <row r="146" spans="1:13" s="403" customFormat="1" x14ac:dyDescent="0.2">
      <c r="A146" s="402"/>
      <c r="B146" s="211"/>
      <c r="C146" s="212">
        <v>454</v>
      </c>
      <c r="D146" s="213" t="s">
        <v>1240</v>
      </c>
      <c r="E146" s="203"/>
      <c r="F146" s="522">
        <v>0</v>
      </c>
      <c r="G146" s="522">
        <v>0</v>
      </c>
      <c r="H146" s="522">
        <v>0</v>
      </c>
      <c r="I146" s="522">
        <v>14</v>
      </c>
      <c r="J146" s="522">
        <v>14</v>
      </c>
      <c r="K146" s="522">
        <v>0</v>
      </c>
      <c r="L146" s="522">
        <v>0</v>
      </c>
      <c r="M146" s="430"/>
    </row>
    <row r="147" spans="1:13" s="307" customFormat="1" x14ac:dyDescent="0.2">
      <c r="A147" s="306"/>
      <c r="B147" s="211"/>
      <c r="C147" s="212">
        <v>453</v>
      </c>
      <c r="D147" s="213" t="s">
        <v>1026</v>
      </c>
      <c r="E147" s="203"/>
      <c r="F147" s="522">
        <v>0</v>
      </c>
      <c r="G147" s="522">
        <v>4.8</v>
      </c>
      <c r="H147" s="522">
        <v>0</v>
      </c>
      <c r="I147" s="522">
        <v>0</v>
      </c>
      <c r="J147" s="522">
        <v>0</v>
      </c>
      <c r="K147" s="522">
        <v>0</v>
      </c>
      <c r="L147" s="522">
        <v>0</v>
      </c>
      <c r="M147" s="420"/>
    </row>
    <row r="148" spans="1:13" s="403" customFormat="1" x14ac:dyDescent="0.2">
      <c r="A148" s="402"/>
      <c r="B148" s="211"/>
      <c r="C148" s="212">
        <v>453</v>
      </c>
      <c r="D148" s="213" t="s">
        <v>885</v>
      </c>
      <c r="E148" s="203"/>
      <c r="F148" s="522">
        <v>24.9</v>
      </c>
      <c r="G148" s="522">
        <v>24.3</v>
      </c>
      <c r="H148" s="522">
        <v>24</v>
      </c>
      <c r="I148" s="522">
        <v>24</v>
      </c>
      <c r="J148" s="522">
        <v>24</v>
      </c>
      <c r="K148" s="522">
        <v>24</v>
      </c>
      <c r="L148" s="522">
        <v>24</v>
      </c>
      <c r="M148" s="433"/>
    </row>
    <row r="149" spans="1:13" s="403" customFormat="1" x14ac:dyDescent="0.2">
      <c r="A149" s="402"/>
      <c r="B149" s="211"/>
      <c r="C149" s="212">
        <v>453</v>
      </c>
      <c r="D149" s="213" t="s">
        <v>886</v>
      </c>
      <c r="E149" s="203"/>
      <c r="F149" s="522">
        <v>24.9</v>
      </c>
      <c r="G149" s="522">
        <v>37</v>
      </c>
      <c r="H149" s="522">
        <v>0</v>
      </c>
      <c r="I149" s="522">
        <v>0</v>
      </c>
      <c r="J149" s="522">
        <v>0</v>
      </c>
      <c r="K149" s="522">
        <v>0</v>
      </c>
      <c r="L149" s="522">
        <v>0</v>
      </c>
      <c r="M149" s="433"/>
    </row>
    <row r="150" spans="1:13" s="403" customFormat="1" x14ac:dyDescent="0.2">
      <c r="A150" s="402"/>
      <c r="B150" s="211"/>
      <c r="C150" s="212">
        <v>453</v>
      </c>
      <c r="D150" s="213" t="s">
        <v>985</v>
      </c>
      <c r="E150" s="203"/>
      <c r="F150" s="522">
        <v>0</v>
      </c>
      <c r="G150" s="522">
        <v>0.3</v>
      </c>
      <c r="H150" s="522">
        <v>0</v>
      </c>
      <c r="I150" s="522">
        <v>0</v>
      </c>
      <c r="J150" s="522">
        <v>0</v>
      </c>
      <c r="K150" s="522">
        <v>0</v>
      </c>
      <c r="L150" s="522">
        <v>0</v>
      </c>
      <c r="M150" s="433"/>
    </row>
    <row r="151" spans="1:13" s="307" customFormat="1" x14ac:dyDescent="0.2">
      <c r="A151" s="308"/>
      <c r="B151" s="211"/>
      <c r="C151" s="212">
        <v>453</v>
      </c>
      <c r="D151" s="213" t="s">
        <v>884</v>
      </c>
      <c r="E151" s="203"/>
      <c r="F151" s="522">
        <v>1.6</v>
      </c>
      <c r="G151" s="522">
        <v>0</v>
      </c>
      <c r="H151" s="522">
        <v>0</v>
      </c>
      <c r="I151" s="522">
        <v>0</v>
      </c>
      <c r="J151" s="522">
        <v>0</v>
      </c>
      <c r="K151" s="522">
        <v>0</v>
      </c>
      <c r="L151" s="522">
        <v>0</v>
      </c>
      <c r="M151" s="420"/>
    </row>
    <row r="152" spans="1:13" s="403" customFormat="1" x14ac:dyDescent="0.2">
      <c r="A152" s="395"/>
      <c r="B152" s="211"/>
      <c r="C152" s="212">
        <v>454</v>
      </c>
      <c r="D152" s="213" t="s">
        <v>1089</v>
      </c>
      <c r="E152" s="203"/>
      <c r="F152" s="522">
        <v>43.5</v>
      </c>
      <c r="G152" s="522">
        <v>20</v>
      </c>
      <c r="H152" s="522">
        <v>0</v>
      </c>
      <c r="I152" s="522">
        <v>0</v>
      </c>
      <c r="J152" s="522">
        <v>0</v>
      </c>
      <c r="K152" s="522">
        <v>0</v>
      </c>
      <c r="L152" s="522">
        <v>0</v>
      </c>
      <c r="M152" s="430"/>
    </row>
    <row r="153" spans="1:13" s="307" customFormat="1" x14ac:dyDescent="0.2">
      <c r="A153" s="308"/>
      <c r="B153" s="211"/>
      <c r="C153" s="212" t="s">
        <v>644</v>
      </c>
      <c r="D153" s="213" t="s">
        <v>641</v>
      </c>
      <c r="E153" s="203"/>
      <c r="F153" s="522">
        <v>0</v>
      </c>
      <c r="G153" s="522">
        <v>0</v>
      </c>
      <c r="H153" s="522">
        <v>0</v>
      </c>
      <c r="I153" s="522">
        <v>0</v>
      </c>
      <c r="J153" s="522">
        <v>0</v>
      </c>
      <c r="K153" s="522">
        <v>0</v>
      </c>
      <c r="L153" s="522">
        <v>0</v>
      </c>
      <c r="M153" s="433"/>
    </row>
    <row r="154" spans="1:13" s="403" customFormat="1" x14ac:dyDescent="0.2">
      <c r="A154" s="395"/>
      <c r="B154" s="211"/>
      <c r="C154" s="212" t="s">
        <v>645</v>
      </c>
      <c r="D154" s="213" t="s">
        <v>1028</v>
      </c>
      <c r="E154" s="203"/>
      <c r="F154" s="522">
        <v>0</v>
      </c>
      <c r="G154" s="522">
        <v>0</v>
      </c>
      <c r="H154" s="522">
        <v>0</v>
      </c>
      <c r="I154" s="522">
        <v>0</v>
      </c>
      <c r="J154" s="522">
        <v>0</v>
      </c>
      <c r="K154" s="522">
        <v>0</v>
      </c>
      <c r="L154" s="522">
        <v>0</v>
      </c>
      <c r="M154" s="430"/>
    </row>
    <row r="155" spans="1:13" s="307" customFormat="1" x14ac:dyDescent="0.2">
      <c r="A155" s="308"/>
      <c r="B155" s="211"/>
      <c r="C155" s="212">
        <v>456002</v>
      </c>
      <c r="D155" s="213" t="s">
        <v>916</v>
      </c>
      <c r="E155" s="203"/>
      <c r="F155" s="522">
        <v>0</v>
      </c>
      <c r="G155" s="522">
        <v>0</v>
      </c>
      <c r="H155" s="522">
        <v>0</v>
      </c>
      <c r="I155" s="522">
        <v>0</v>
      </c>
      <c r="J155" s="522">
        <v>0</v>
      </c>
      <c r="K155" s="522">
        <v>0</v>
      </c>
      <c r="L155" s="522">
        <v>0</v>
      </c>
      <c r="M155" s="433"/>
    </row>
    <row r="156" spans="1:13" s="307" customFormat="1" x14ac:dyDescent="0.2">
      <c r="A156" s="308"/>
      <c r="B156" s="211"/>
      <c r="C156" s="212" t="s">
        <v>942</v>
      </c>
      <c r="D156" s="213" t="s">
        <v>943</v>
      </c>
      <c r="E156" s="203"/>
      <c r="F156" s="522">
        <v>72.5</v>
      </c>
      <c r="G156" s="522">
        <v>108.5</v>
      </c>
      <c r="H156" s="522">
        <v>10</v>
      </c>
      <c r="I156" s="522">
        <v>10</v>
      </c>
      <c r="J156" s="522">
        <v>10</v>
      </c>
      <c r="K156" s="522">
        <v>10</v>
      </c>
      <c r="L156" s="522">
        <v>10</v>
      </c>
      <c r="M156" s="206"/>
    </row>
    <row r="157" spans="1:13" s="307" customFormat="1" x14ac:dyDescent="0.2">
      <c r="A157" s="308"/>
      <c r="B157" s="285"/>
      <c r="C157" s="286"/>
      <c r="D157" s="275" t="s">
        <v>278</v>
      </c>
      <c r="E157" s="276"/>
      <c r="F157" s="276">
        <f t="shared" ref="F157" si="55">SUM(F158:F165)</f>
        <v>364.70000000000005</v>
      </c>
      <c r="G157" s="276">
        <f t="shared" ref="G157" si="56">SUM(G158:G165)</f>
        <v>970.30000000000007</v>
      </c>
      <c r="H157" s="276">
        <f>SUM(H158:H165)</f>
        <v>0</v>
      </c>
      <c r="I157" s="276">
        <f t="shared" ref="I157:J157" si="57">SUM(I158:I165)</f>
        <v>0</v>
      </c>
      <c r="J157" s="276">
        <f t="shared" si="57"/>
        <v>121</v>
      </c>
      <c r="K157" s="276">
        <f t="shared" ref="K157:L157" si="58">SUM(K158:K165)</f>
        <v>0</v>
      </c>
      <c r="L157" s="276">
        <f t="shared" si="58"/>
        <v>0</v>
      </c>
      <c r="M157" s="420"/>
    </row>
    <row r="158" spans="1:13" s="307" customFormat="1" x14ac:dyDescent="0.2">
      <c r="A158" s="306"/>
      <c r="B158" s="211">
        <v>500</v>
      </c>
      <c r="C158" s="212">
        <v>513003</v>
      </c>
      <c r="D158" s="213" t="s">
        <v>427</v>
      </c>
      <c r="E158" s="203"/>
      <c r="F158" s="522">
        <v>2.1</v>
      </c>
      <c r="G158" s="522">
        <v>61.6</v>
      </c>
      <c r="H158" s="522">
        <v>0</v>
      </c>
      <c r="I158" s="522">
        <v>0</v>
      </c>
      <c r="J158" s="522">
        <v>0</v>
      </c>
      <c r="K158" s="522">
        <v>0</v>
      </c>
      <c r="L158" s="522">
        <v>0</v>
      </c>
      <c r="M158" s="420"/>
    </row>
    <row r="159" spans="1:13" s="403" customFormat="1" x14ac:dyDescent="0.2">
      <c r="A159" s="402"/>
      <c r="B159" s="232"/>
      <c r="C159" s="212">
        <v>513002</v>
      </c>
      <c r="D159" s="213" t="s">
        <v>951</v>
      </c>
      <c r="E159" s="222"/>
      <c r="F159" s="522">
        <v>0</v>
      </c>
      <c r="G159" s="522">
        <v>0</v>
      </c>
      <c r="H159" s="522">
        <v>0</v>
      </c>
      <c r="I159" s="522">
        <v>0</v>
      </c>
      <c r="J159" s="522">
        <v>0</v>
      </c>
      <c r="K159" s="522">
        <v>0</v>
      </c>
      <c r="L159" s="522">
        <v>0</v>
      </c>
      <c r="M159" s="433"/>
    </row>
    <row r="160" spans="1:13" s="307" customFormat="1" x14ac:dyDescent="0.2">
      <c r="A160" s="306"/>
      <c r="B160" s="232"/>
      <c r="C160" s="212">
        <v>513002</v>
      </c>
      <c r="D160" s="213" t="s">
        <v>1119</v>
      </c>
      <c r="E160" s="222"/>
      <c r="F160" s="522">
        <v>362.6</v>
      </c>
      <c r="G160" s="522">
        <v>908.7</v>
      </c>
      <c r="H160" s="522">
        <v>0</v>
      </c>
      <c r="I160" s="522">
        <v>0</v>
      </c>
      <c r="J160" s="522">
        <v>121</v>
      </c>
      <c r="K160" s="522">
        <v>0</v>
      </c>
      <c r="L160" s="522">
        <v>0</v>
      </c>
      <c r="M160" s="430"/>
    </row>
    <row r="161" spans="1:13" s="307" customFormat="1" x14ac:dyDescent="0.2">
      <c r="A161" s="308"/>
      <c r="B161" s="232"/>
      <c r="C161" s="212"/>
      <c r="D161" s="213" t="s">
        <v>946</v>
      </c>
      <c r="E161" s="222"/>
      <c r="F161" s="522">
        <v>0</v>
      </c>
      <c r="G161" s="522">
        <v>0</v>
      </c>
      <c r="H161" s="522">
        <v>0</v>
      </c>
      <c r="I161" s="522">
        <v>0</v>
      </c>
      <c r="J161" s="522">
        <v>0</v>
      </c>
      <c r="K161" s="522">
        <v>0</v>
      </c>
      <c r="L161" s="522">
        <v>0</v>
      </c>
      <c r="M161" s="420"/>
    </row>
    <row r="162" spans="1:13" s="307" customFormat="1" x14ac:dyDescent="0.2">
      <c r="A162" s="308"/>
      <c r="B162" s="232"/>
      <c r="C162" s="212">
        <v>513002</v>
      </c>
      <c r="D162" s="213" t="s">
        <v>923</v>
      </c>
      <c r="E162" s="222"/>
      <c r="F162" s="522">
        <v>0</v>
      </c>
      <c r="G162" s="522">
        <v>0</v>
      </c>
      <c r="H162" s="522">
        <v>0</v>
      </c>
      <c r="I162" s="522">
        <v>0</v>
      </c>
      <c r="J162" s="522">
        <v>0</v>
      </c>
      <c r="K162" s="522">
        <v>0</v>
      </c>
      <c r="L162" s="522">
        <v>0</v>
      </c>
      <c r="M162" s="420"/>
    </row>
    <row r="163" spans="1:13" s="307" customFormat="1" ht="11.25" customHeight="1" x14ac:dyDescent="0.2">
      <c r="A163" s="306"/>
      <c r="B163" s="211"/>
      <c r="C163" s="212">
        <v>513002</v>
      </c>
      <c r="D163" s="213" t="s">
        <v>917</v>
      </c>
      <c r="E163" s="203"/>
      <c r="F163" s="522">
        <v>0</v>
      </c>
      <c r="G163" s="522">
        <v>0</v>
      </c>
      <c r="H163" s="522">
        <v>0</v>
      </c>
      <c r="I163" s="522">
        <v>0</v>
      </c>
      <c r="J163" s="522">
        <v>0</v>
      </c>
      <c r="K163" s="522">
        <v>0</v>
      </c>
      <c r="L163" s="522">
        <v>0</v>
      </c>
      <c r="M163" s="420"/>
    </row>
    <row r="164" spans="1:13" s="307" customFormat="1" x14ac:dyDescent="0.2">
      <c r="A164" s="306"/>
      <c r="B164" s="211"/>
      <c r="C164" s="212">
        <v>513002</v>
      </c>
      <c r="D164" s="213" t="s">
        <v>818</v>
      </c>
      <c r="E164" s="203"/>
      <c r="F164" s="522">
        <v>0</v>
      </c>
      <c r="G164" s="522">
        <v>0</v>
      </c>
      <c r="H164" s="522">
        <v>0</v>
      </c>
      <c r="I164" s="522">
        <v>0</v>
      </c>
      <c r="J164" s="522">
        <v>0</v>
      </c>
      <c r="K164" s="522">
        <v>0</v>
      </c>
      <c r="L164" s="522">
        <v>0</v>
      </c>
      <c r="M164" s="349"/>
    </row>
    <row r="165" spans="1:13" s="403" customFormat="1" x14ac:dyDescent="0.2">
      <c r="A165" s="402"/>
      <c r="B165" s="211"/>
      <c r="C165" s="212">
        <v>514002</v>
      </c>
      <c r="D165" s="213" t="s">
        <v>1051</v>
      </c>
      <c r="E165" s="223"/>
      <c r="F165" s="522">
        <v>0</v>
      </c>
      <c r="G165" s="522">
        <v>0</v>
      </c>
      <c r="H165" s="522">
        <v>0</v>
      </c>
      <c r="I165" s="522">
        <v>0</v>
      </c>
      <c r="J165" s="522">
        <v>0</v>
      </c>
      <c r="K165" s="522">
        <v>0</v>
      </c>
      <c r="L165" s="522">
        <v>0</v>
      </c>
      <c r="M165" s="444"/>
    </row>
    <row r="166" spans="1:13" s="403" customFormat="1" x14ac:dyDescent="0.2">
      <c r="A166" s="402"/>
      <c r="B166" s="285"/>
      <c r="C166" s="286"/>
      <c r="D166" s="275" t="s">
        <v>41</v>
      </c>
      <c r="E166" s="276"/>
      <c r="F166" s="276">
        <f t="shared" ref="F166" si="59">SUM(F167+F171)</f>
        <v>485.9</v>
      </c>
      <c r="G166" s="276">
        <f>SUM(G167+G171)</f>
        <v>891.09999999999991</v>
      </c>
      <c r="H166" s="276">
        <f t="shared" ref="H166" si="60">SUM(H167+H171)</f>
        <v>20</v>
      </c>
      <c r="I166" s="276">
        <f t="shared" ref="I166:J166" si="61">SUM(I167+I171)</f>
        <v>7675.4</v>
      </c>
      <c r="J166" s="276">
        <f t="shared" si="61"/>
        <v>2696.7</v>
      </c>
      <c r="K166" s="276">
        <f t="shared" ref="K166:L166" si="62">SUM(K167+K171)</f>
        <v>15</v>
      </c>
      <c r="L166" s="276">
        <f t="shared" si="62"/>
        <v>15</v>
      </c>
      <c r="M166" s="420"/>
    </row>
    <row r="167" spans="1:13" s="307" customFormat="1" x14ac:dyDescent="0.2">
      <c r="A167" s="308"/>
      <c r="B167" s="285"/>
      <c r="C167" s="286"/>
      <c r="D167" s="275" t="s">
        <v>42</v>
      </c>
      <c r="E167" s="276"/>
      <c r="F167" s="277">
        <f t="shared" ref="F167" si="63">SUM(F168:F169)</f>
        <v>9.9</v>
      </c>
      <c r="G167" s="277">
        <f t="shared" ref="G167" si="64">SUM(G168:G169)</f>
        <v>44.9</v>
      </c>
      <c r="H167" s="277">
        <f t="shared" ref="H167" si="65">SUM(H168:H169)</f>
        <v>20</v>
      </c>
      <c r="I167" s="277">
        <f t="shared" ref="I167:J167" si="66">SUM(I168:I169)</f>
        <v>20</v>
      </c>
      <c r="J167" s="277">
        <f t="shared" si="66"/>
        <v>20</v>
      </c>
      <c r="K167" s="277">
        <f t="shared" ref="K167:L167" si="67">SUM(K168:K169)</f>
        <v>15</v>
      </c>
      <c r="L167" s="277">
        <f t="shared" si="67"/>
        <v>15</v>
      </c>
      <c r="M167" s="420"/>
    </row>
    <row r="168" spans="1:13" s="307" customFormat="1" x14ac:dyDescent="0.2">
      <c r="A168" s="308"/>
      <c r="B168" s="211">
        <v>230</v>
      </c>
      <c r="C168" s="212">
        <v>231</v>
      </c>
      <c r="D168" s="213" t="s">
        <v>737</v>
      </c>
      <c r="E168" s="203"/>
      <c r="F168" s="522">
        <v>0</v>
      </c>
      <c r="G168" s="522">
        <v>0.3</v>
      </c>
      <c r="H168" s="522">
        <v>0</v>
      </c>
      <c r="I168" s="522">
        <v>0</v>
      </c>
      <c r="J168" s="522">
        <v>0</v>
      </c>
      <c r="K168" s="522">
        <v>0</v>
      </c>
      <c r="L168" s="522">
        <v>0</v>
      </c>
      <c r="M168" s="433"/>
    </row>
    <row r="169" spans="1:13" s="403" customFormat="1" x14ac:dyDescent="0.2">
      <c r="A169" s="395"/>
      <c r="B169" s="232"/>
      <c r="C169" s="212">
        <v>233001</v>
      </c>
      <c r="D169" s="213" t="s">
        <v>43</v>
      </c>
      <c r="E169" s="203"/>
      <c r="F169" s="522">
        <v>9.9</v>
      </c>
      <c r="G169" s="522">
        <v>44.6</v>
      </c>
      <c r="H169" s="522">
        <v>20</v>
      </c>
      <c r="I169" s="522">
        <v>20</v>
      </c>
      <c r="J169" s="522">
        <v>20</v>
      </c>
      <c r="K169" s="522">
        <v>15</v>
      </c>
      <c r="L169" s="522">
        <v>15</v>
      </c>
      <c r="M169" s="430"/>
    </row>
    <row r="170" spans="1:13" s="403" customFormat="1" x14ac:dyDescent="0.2">
      <c r="A170" s="395"/>
      <c r="B170" s="232"/>
      <c r="C170" s="212"/>
      <c r="D170" s="213" t="s">
        <v>1073</v>
      </c>
      <c r="E170" s="223"/>
      <c r="F170" s="522">
        <v>0</v>
      </c>
      <c r="G170" s="522">
        <v>0</v>
      </c>
      <c r="H170" s="522">
        <v>0</v>
      </c>
      <c r="I170" s="522">
        <v>0</v>
      </c>
      <c r="J170" s="522">
        <v>0</v>
      </c>
      <c r="K170" s="522">
        <v>0</v>
      </c>
      <c r="L170" s="522">
        <v>0</v>
      </c>
      <c r="M170" s="433"/>
    </row>
    <row r="171" spans="1:13" s="307" customFormat="1" x14ac:dyDescent="0.2">
      <c r="A171" s="308"/>
      <c r="B171" s="285"/>
      <c r="C171" s="286"/>
      <c r="D171" s="275" t="s">
        <v>44</v>
      </c>
      <c r="E171" s="276"/>
      <c r="F171" s="276">
        <f t="shared" ref="F171:L171" si="68">SUM(F172:F188)</f>
        <v>476</v>
      </c>
      <c r="G171" s="276">
        <f t="shared" si="68"/>
        <v>846.19999999999993</v>
      </c>
      <c r="H171" s="276">
        <f t="shared" si="68"/>
        <v>0</v>
      </c>
      <c r="I171" s="276">
        <f t="shared" si="68"/>
        <v>7655.4</v>
      </c>
      <c r="J171" s="276">
        <f t="shared" ref="J171" si="69">SUM(J172:J188)</f>
        <v>2676.7</v>
      </c>
      <c r="K171" s="276">
        <f t="shared" si="68"/>
        <v>0</v>
      </c>
      <c r="L171" s="276">
        <f t="shared" si="68"/>
        <v>0</v>
      </c>
      <c r="M171" s="420"/>
    </row>
    <row r="172" spans="1:13" s="307" customFormat="1" x14ac:dyDescent="0.2">
      <c r="A172" s="308"/>
      <c r="B172" s="208"/>
      <c r="C172" s="212">
        <v>322</v>
      </c>
      <c r="D172" s="213" t="s">
        <v>1216</v>
      </c>
      <c r="E172" s="223"/>
      <c r="F172" s="522">
        <v>0</v>
      </c>
      <c r="G172" s="522">
        <v>0</v>
      </c>
      <c r="H172" s="522">
        <v>0</v>
      </c>
      <c r="I172" s="522">
        <v>438</v>
      </c>
      <c r="J172" s="615">
        <v>0</v>
      </c>
      <c r="K172" s="522">
        <v>0</v>
      </c>
      <c r="L172" s="522">
        <v>0</v>
      </c>
      <c r="M172" s="430" t="s">
        <v>1254</v>
      </c>
    </row>
    <row r="173" spans="1:13" s="403" customFormat="1" x14ac:dyDescent="0.2">
      <c r="A173" s="395"/>
      <c r="B173" s="208"/>
      <c r="C173" s="212">
        <v>321</v>
      </c>
      <c r="D173" s="213" t="s">
        <v>1280</v>
      </c>
      <c r="E173" s="223"/>
      <c r="F173" s="522">
        <v>0</v>
      </c>
      <c r="G173" s="522">
        <v>0</v>
      </c>
      <c r="H173" s="522">
        <v>0</v>
      </c>
      <c r="I173" s="522">
        <v>0</v>
      </c>
      <c r="J173" s="615">
        <v>35</v>
      </c>
      <c r="K173" s="522">
        <v>0</v>
      </c>
      <c r="L173" s="522">
        <v>0</v>
      </c>
      <c r="M173" s="430" t="s">
        <v>1254</v>
      </c>
    </row>
    <row r="174" spans="1:13" s="403" customFormat="1" x14ac:dyDescent="0.2">
      <c r="A174" s="395"/>
      <c r="B174" s="208"/>
      <c r="C174" s="212">
        <v>321</v>
      </c>
      <c r="D174" s="213" t="s">
        <v>1165</v>
      </c>
      <c r="E174" s="223"/>
      <c r="F174" s="522">
        <v>0</v>
      </c>
      <c r="G174" s="522">
        <v>0</v>
      </c>
      <c r="H174" s="522">
        <v>0</v>
      </c>
      <c r="I174" s="522">
        <v>760</v>
      </c>
      <c r="J174" s="615">
        <v>0</v>
      </c>
      <c r="K174" s="522">
        <v>0</v>
      </c>
      <c r="L174" s="522">
        <v>0</v>
      </c>
      <c r="M174" s="430" t="s">
        <v>1254</v>
      </c>
    </row>
    <row r="175" spans="1:13" s="403" customFormat="1" x14ac:dyDescent="0.2">
      <c r="A175" s="395"/>
      <c r="B175" s="208"/>
      <c r="C175" s="212">
        <v>321</v>
      </c>
      <c r="D175" s="213" t="s">
        <v>1122</v>
      </c>
      <c r="E175" s="223"/>
      <c r="F175" s="522">
        <v>4.3</v>
      </c>
      <c r="G175" s="522">
        <v>0</v>
      </c>
      <c r="H175" s="522">
        <v>0</v>
      </c>
      <c r="I175" s="522">
        <v>0</v>
      </c>
      <c r="J175" s="522">
        <v>0</v>
      </c>
      <c r="K175" s="522">
        <v>0</v>
      </c>
      <c r="L175" s="522">
        <v>0</v>
      </c>
      <c r="M175" s="430"/>
    </row>
    <row r="176" spans="1:13" s="403" customFormat="1" x14ac:dyDescent="0.2">
      <c r="A176" s="395"/>
      <c r="B176" s="208"/>
      <c r="C176" s="212">
        <v>321</v>
      </c>
      <c r="D176" s="213" t="s">
        <v>1211</v>
      </c>
      <c r="E176" s="223"/>
      <c r="F176" s="522">
        <v>0</v>
      </c>
      <c r="G176" s="522">
        <v>0</v>
      </c>
      <c r="H176" s="522">
        <v>0</v>
      </c>
      <c r="I176" s="522">
        <v>938.1</v>
      </c>
      <c r="J176" s="615">
        <v>0</v>
      </c>
      <c r="K176" s="522">
        <v>0</v>
      </c>
      <c r="L176" s="522">
        <v>0</v>
      </c>
      <c r="M176" s="430" t="s">
        <v>1254</v>
      </c>
    </row>
    <row r="177" spans="1:13" s="403" customFormat="1" x14ac:dyDescent="0.2">
      <c r="A177" s="395"/>
      <c r="B177" s="208"/>
      <c r="C177" s="212">
        <v>321</v>
      </c>
      <c r="D177" s="213" t="s">
        <v>1224</v>
      </c>
      <c r="E177" s="223"/>
      <c r="F177" s="522">
        <v>0</v>
      </c>
      <c r="G177" s="522">
        <v>0</v>
      </c>
      <c r="H177" s="522">
        <v>0</v>
      </c>
      <c r="I177" s="522">
        <v>300.89999999999998</v>
      </c>
      <c r="J177" s="615">
        <v>0</v>
      </c>
      <c r="K177" s="522">
        <v>0</v>
      </c>
      <c r="L177" s="522">
        <v>0</v>
      </c>
      <c r="M177" s="430" t="s">
        <v>1254</v>
      </c>
    </row>
    <row r="178" spans="1:13" s="403" customFormat="1" x14ac:dyDescent="0.2">
      <c r="A178" s="395"/>
      <c r="B178" s="208"/>
      <c r="C178" s="212">
        <v>321</v>
      </c>
      <c r="D178" s="213" t="s">
        <v>1236</v>
      </c>
      <c r="E178" s="223"/>
      <c r="F178" s="522">
        <v>0</v>
      </c>
      <c r="G178" s="522">
        <v>0</v>
      </c>
      <c r="H178" s="522">
        <v>0</v>
      </c>
      <c r="I178" s="522">
        <v>775.8</v>
      </c>
      <c r="J178" s="615">
        <v>0</v>
      </c>
      <c r="K178" s="522">
        <v>0</v>
      </c>
      <c r="L178" s="522">
        <v>0</v>
      </c>
      <c r="M178" s="430" t="s">
        <v>1254</v>
      </c>
    </row>
    <row r="179" spans="1:13" s="403" customFormat="1" x14ac:dyDescent="0.2">
      <c r="A179" s="395"/>
      <c r="B179" s="208"/>
      <c r="C179" s="212">
        <v>321</v>
      </c>
      <c r="D179" s="213" t="s">
        <v>1237</v>
      </c>
      <c r="E179" s="223"/>
      <c r="F179" s="522">
        <v>0</v>
      </c>
      <c r="G179" s="522">
        <v>0</v>
      </c>
      <c r="H179" s="522">
        <v>0</v>
      </c>
      <c r="I179" s="522">
        <v>530</v>
      </c>
      <c r="J179" s="615">
        <v>0</v>
      </c>
      <c r="K179" s="522">
        <v>0</v>
      </c>
      <c r="L179" s="522">
        <v>0</v>
      </c>
      <c r="M179" s="430" t="s">
        <v>1254</v>
      </c>
    </row>
    <row r="180" spans="1:13" s="403" customFormat="1" x14ac:dyDescent="0.2">
      <c r="A180" s="395"/>
      <c r="B180" s="208"/>
      <c r="C180" s="212">
        <v>321</v>
      </c>
      <c r="D180" s="213" t="s">
        <v>1235</v>
      </c>
      <c r="E180" s="223"/>
      <c r="F180" s="522">
        <v>0</v>
      </c>
      <c r="G180" s="522">
        <v>0</v>
      </c>
      <c r="H180" s="522">
        <v>0</v>
      </c>
      <c r="I180" s="522">
        <v>2579.1999999999998</v>
      </c>
      <c r="J180" s="522">
        <v>2579.1999999999998</v>
      </c>
      <c r="K180" s="522">
        <v>0</v>
      </c>
      <c r="L180" s="522">
        <v>0</v>
      </c>
      <c r="M180" s="420"/>
    </row>
    <row r="181" spans="1:13" s="403" customFormat="1" x14ac:dyDescent="0.2">
      <c r="A181" s="395"/>
      <c r="B181" s="208"/>
      <c r="C181" s="212">
        <v>321</v>
      </c>
      <c r="D181" s="213" t="s">
        <v>1123</v>
      </c>
      <c r="E181" s="223"/>
      <c r="F181" s="522">
        <v>9</v>
      </c>
      <c r="G181" s="522">
        <v>0</v>
      </c>
      <c r="H181" s="522">
        <v>0</v>
      </c>
      <c r="I181" s="522">
        <v>0</v>
      </c>
      <c r="J181" s="522">
        <v>0</v>
      </c>
      <c r="K181" s="522">
        <v>0</v>
      </c>
      <c r="L181" s="522">
        <v>0</v>
      </c>
      <c r="M181" s="430"/>
    </row>
    <row r="182" spans="1:13" s="403" customFormat="1" x14ac:dyDescent="0.2">
      <c r="A182" s="395"/>
      <c r="B182" s="208"/>
      <c r="C182" s="212">
        <v>322</v>
      </c>
      <c r="D182" s="213" t="s">
        <v>1124</v>
      </c>
      <c r="E182" s="223"/>
      <c r="F182" s="522">
        <v>441.3</v>
      </c>
      <c r="G182" s="522">
        <v>525</v>
      </c>
      <c r="H182" s="522">
        <v>0</v>
      </c>
      <c r="I182" s="522">
        <v>0</v>
      </c>
      <c r="J182" s="522">
        <v>0</v>
      </c>
      <c r="K182" s="522">
        <v>0</v>
      </c>
      <c r="L182" s="522">
        <v>0</v>
      </c>
      <c r="M182" s="433"/>
    </row>
    <row r="183" spans="1:13" s="403" customFormat="1" x14ac:dyDescent="0.2">
      <c r="A183" s="395"/>
      <c r="B183" s="208"/>
      <c r="C183" s="212">
        <v>321</v>
      </c>
      <c r="D183" s="213" t="s">
        <v>1227</v>
      </c>
      <c r="E183" s="223"/>
      <c r="F183" s="522">
        <v>0</v>
      </c>
      <c r="G183" s="522">
        <v>0</v>
      </c>
      <c r="H183" s="522">
        <v>0</v>
      </c>
      <c r="I183" s="522">
        <v>294.39999999999998</v>
      </c>
      <c r="J183" s="615">
        <v>0</v>
      </c>
      <c r="K183" s="522">
        <v>0</v>
      </c>
      <c r="L183" s="522">
        <v>0</v>
      </c>
      <c r="M183" s="430" t="s">
        <v>1254</v>
      </c>
    </row>
    <row r="184" spans="1:13" s="403" customFormat="1" x14ac:dyDescent="0.2">
      <c r="A184" s="395"/>
      <c r="B184" s="208"/>
      <c r="C184" s="212">
        <v>321</v>
      </c>
      <c r="D184" s="213" t="s">
        <v>1103</v>
      </c>
      <c r="E184" s="223"/>
      <c r="F184" s="522">
        <v>0</v>
      </c>
      <c r="G184" s="522">
        <v>319.8</v>
      </c>
      <c r="H184" s="522">
        <v>0</v>
      </c>
      <c r="I184" s="522">
        <v>0</v>
      </c>
      <c r="J184" s="522">
        <v>0</v>
      </c>
      <c r="K184" s="522">
        <v>0</v>
      </c>
      <c r="L184" s="522">
        <v>0</v>
      </c>
      <c r="M184" s="430"/>
    </row>
    <row r="185" spans="1:13" s="307" customFormat="1" x14ac:dyDescent="0.2">
      <c r="A185" s="308"/>
      <c r="B185" s="208"/>
      <c r="C185" s="212">
        <v>321</v>
      </c>
      <c r="D185" s="213" t="s">
        <v>1218</v>
      </c>
      <c r="E185" s="223"/>
      <c r="F185" s="522">
        <v>0</v>
      </c>
      <c r="G185" s="522">
        <v>0</v>
      </c>
      <c r="H185" s="522">
        <v>0</v>
      </c>
      <c r="I185" s="522">
        <v>870</v>
      </c>
      <c r="J185" s="615">
        <v>0</v>
      </c>
      <c r="K185" s="522">
        <v>0</v>
      </c>
      <c r="L185" s="522">
        <v>0</v>
      </c>
      <c r="M185" s="430" t="s">
        <v>1254</v>
      </c>
    </row>
    <row r="186" spans="1:13" s="403" customFormat="1" x14ac:dyDescent="0.2">
      <c r="A186" s="395"/>
      <c r="B186" s="208"/>
      <c r="C186" s="212">
        <v>321</v>
      </c>
      <c r="D186" s="213" t="s">
        <v>1252</v>
      </c>
      <c r="E186" s="223"/>
      <c r="F186" s="522">
        <v>0</v>
      </c>
      <c r="G186" s="522">
        <v>0</v>
      </c>
      <c r="H186" s="522">
        <v>0</v>
      </c>
      <c r="I186" s="522">
        <v>0</v>
      </c>
      <c r="J186" s="615">
        <v>10</v>
      </c>
      <c r="K186" s="522">
        <v>0</v>
      </c>
      <c r="L186" s="522">
        <v>0</v>
      </c>
      <c r="M186" s="430" t="s">
        <v>1254</v>
      </c>
    </row>
    <row r="187" spans="1:13" s="403" customFormat="1" x14ac:dyDescent="0.2">
      <c r="A187" s="395"/>
      <c r="B187" s="232"/>
      <c r="C187" s="212">
        <v>321</v>
      </c>
      <c r="D187" s="213" t="s">
        <v>957</v>
      </c>
      <c r="E187" s="222"/>
      <c r="F187" s="522">
        <v>21.4</v>
      </c>
      <c r="G187" s="522">
        <v>1.4</v>
      </c>
      <c r="H187" s="522">
        <v>0</v>
      </c>
      <c r="I187" s="522">
        <v>0</v>
      </c>
      <c r="J187" s="522">
        <v>0</v>
      </c>
      <c r="K187" s="522">
        <v>0</v>
      </c>
      <c r="L187" s="522">
        <v>0</v>
      </c>
      <c r="M187" s="430"/>
    </row>
    <row r="188" spans="1:13" s="403" customFormat="1" x14ac:dyDescent="0.2">
      <c r="A188" s="395"/>
      <c r="B188" s="232"/>
      <c r="C188" s="212">
        <v>321</v>
      </c>
      <c r="D188" s="213" t="s">
        <v>1221</v>
      </c>
      <c r="E188" s="222"/>
      <c r="F188" s="522">
        <v>0</v>
      </c>
      <c r="G188" s="522">
        <v>0</v>
      </c>
      <c r="H188" s="522">
        <v>0</v>
      </c>
      <c r="I188" s="522">
        <v>169</v>
      </c>
      <c r="J188" s="615">
        <v>52.5</v>
      </c>
      <c r="K188" s="522">
        <v>0</v>
      </c>
      <c r="L188" s="522">
        <v>0</v>
      </c>
      <c r="M188" s="430" t="s">
        <v>1254</v>
      </c>
    </row>
    <row r="189" spans="1:13" s="403" customFormat="1" x14ac:dyDescent="0.2">
      <c r="A189" s="395"/>
      <c r="B189" s="211"/>
      <c r="C189" s="212"/>
      <c r="D189" s="213"/>
      <c r="E189" s="523"/>
      <c r="F189" s="522"/>
      <c r="G189" s="522"/>
      <c r="H189" s="522"/>
      <c r="I189" s="522"/>
      <c r="J189" s="522"/>
      <c r="K189" s="522"/>
      <c r="L189" s="522"/>
      <c r="M189" s="206"/>
    </row>
    <row r="190" spans="1:13" s="309" customFormat="1" ht="12.75" customHeight="1" x14ac:dyDescent="0.25">
      <c r="A190" s="456"/>
      <c r="B190" s="457"/>
      <c r="C190" s="458"/>
      <c r="D190" s="459" t="s">
        <v>974</v>
      </c>
      <c r="E190" s="460"/>
      <c r="F190" s="461">
        <f>SUM(F191+F203+F212+F218)</f>
        <v>279.7</v>
      </c>
      <c r="G190" s="461">
        <f>SUM(G191+G203+G212+G218)</f>
        <v>344.52007000000003</v>
      </c>
      <c r="H190" s="461">
        <f t="shared" ref="H190" si="70">SUM(H191+H203+H212+H218)</f>
        <v>198.6</v>
      </c>
      <c r="I190" s="461">
        <f t="shared" ref="I190:L190" si="71">SUM(I191+I203+I212+I218)</f>
        <v>169.6</v>
      </c>
      <c r="J190" s="461">
        <f t="shared" ref="J190" si="72">SUM(J191+J203+J212+J218)</f>
        <v>198.10000000000002</v>
      </c>
      <c r="K190" s="461">
        <f t="shared" si="71"/>
        <v>172.1</v>
      </c>
      <c r="L190" s="461">
        <f t="shared" si="71"/>
        <v>172.1</v>
      </c>
      <c r="M190" s="224"/>
    </row>
    <row r="191" spans="1:13" s="309" customFormat="1" ht="12.75" customHeight="1" x14ac:dyDescent="0.25">
      <c r="A191" s="456"/>
      <c r="B191" s="211"/>
      <c r="C191" s="219"/>
      <c r="D191" s="474" t="s">
        <v>995</v>
      </c>
      <c r="E191" s="203"/>
      <c r="F191" s="223">
        <f>SUM(F192:F202)</f>
        <v>138.5</v>
      </c>
      <c r="G191" s="223">
        <f>SUM(G192:G199)</f>
        <v>161.52007</v>
      </c>
      <c r="H191" s="223">
        <f>SUM(H192:H202)</f>
        <v>42.6</v>
      </c>
      <c r="I191" s="223">
        <f t="shared" ref="I191:L191" si="73">SUM(I192:I202)</f>
        <v>41.6</v>
      </c>
      <c r="J191" s="223">
        <f t="shared" ref="J191" si="74">SUM(J192:J202)</f>
        <v>58.4</v>
      </c>
      <c r="K191" s="223">
        <f t="shared" si="73"/>
        <v>41.6</v>
      </c>
      <c r="L191" s="223">
        <f t="shared" si="73"/>
        <v>41.6</v>
      </c>
      <c r="M191" s="430"/>
    </row>
    <row r="192" spans="1:13" s="309" customFormat="1" ht="12.75" customHeight="1" x14ac:dyDescent="0.25">
      <c r="A192" s="456"/>
      <c r="B192" s="211"/>
      <c r="C192" s="212">
        <v>212003</v>
      </c>
      <c r="D192" s="441" t="s">
        <v>1021</v>
      </c>
      <c r="E192" s="222"/>
      <c r="F192" s="522">
        <v>5.6</v>
      </c>
      <c r="G192" s="522">
        <v>9.5594000000000001</v>
      </c>
      <c r="H192" s="522">
        <v>5.6</v>
      </c>
      <c r="I192" s="522">
        <v>5.6</v>
      </c>
      <c r="J192" s="615">
        <v>6.6</v>
      </c>
      <c r="K192" s="522">
        <v>5.6</v>
      </c>
      <c r="L192" s="522">
        <v>5.6</v>
      </c>
      <c r="M192" s="430" t="s">
        <v>1254</v>
      </c>
    </row>
    <row r="193" spans="1:24" s="309" customFormat="1" ht="12.75" customHeight="1" x14ac:dyDescent="0.25">
      <c r="A193" s="456"/>
      <c r="B193" s="211"/>
      <c r="C193" s="212">
        <v>223002</v>
      </c>
      <c r="D193" s="441" t="s">
        <v>1094</v>
      </c>
      <c r="E193" s="222"/>
      <c r="F193" s="522">
        <v>7.2</v>
      </c>
      <c r="G193" s="522">
        <v>7.5759999999999996</v>
      </c>
      <c r="H193" s="522">
        <v>7</v>
      </c>
      <c r="I193" s="522">
        <v>14</v>
      </c>
      <c r="J193" s="522">
        <v>14</v>
      </c>
      <c r="K193" s="522">
        <v>14</v>
      </c>
      <c r="L193" s="522">
        <v>14</v>
      </c>
      <c r="M193" s="439"/>
    </row>
    <row r="194" spans="1:24" s="309" customFormat="1" ht="12.75" customHeight="1" x14ac:dyDescent="0.25">
      <c r="A194" s="456"/>
      <c r="B194" s="211"/>
      <c r="C194" s="212">
        <v>311</v>
      </c>
      <c r="D194" s="441" t="s">
        <v>1266</v>
      </c>
      <c r="E194" s="523"/>
      <c r="F194" s="522">
        <v>0</v>
      </c>
      <c r="G194" s="522">
        <v>0</v>
      </c>
      <c r="H194" s="522">
        <v>0</v>
      </c>
      <c r="I194" s="522">
        <v>0</v>
      </c>
      <c r="J194" s="522">
        <v>3</v>
      </c>
      <c r="K194" s="522">
        <v>0</v>
      </c>
      <c r="L194" s="522">
        <v>0</v>
      </c>
      <c r="M194" s="430"/>
    </row>
    <row r="195" spans="1:24" s="309" customFormat="1" ht="12.75" customHeight="1" x14ac:dyDescent="0.25">
      <c r="A195" s="456"/>
      <c r="B195" s="211"/>
      <c r="C195" s="212">
        <v>223003</v>
      </c>
      <c r="D195" s="441" t="s">
        <v>997</v>
      </c>
      <c r="E195" s="222"/>
      <c r="F195" s="522">
        <v>57.4</v>
      </c>
      <c r="G195" s="522">
        <v>25.95767</v>
      </c>
      <c r="H195" s="522">
        <v>15</v>
      </c>
      <c r="I195" s="522">
        <v>10</v>
      </c>
      <c r="J195" s="615">
        <v>15</v>
      </c>
      <c r="K195" s="522">
        <v>10</v>
      </c>
      <c r="L195" s="522">
        <v>10</v>
      </c>
      <c r="M195" s="430" t="s">
        <v>1254</v>
      </c>
      <c r="O195" s="500"/>
      <c r="P195" s="500"/>
      <c r="Q195" s="500"/>
      <c r="R195" s="500"/>
      <c r="S195" s="500"/>
      <c r="T195" s="500"/>
      <c r="U195" s="500"/>
      <c r="V195" s="500"/>
      <c r="W195" s="500"/>
      <c r="X195" s="500"/>
    </row>
    <row r="196" spans="1:24" s="309" customFormat="1" ht="12.75" customHeight="1" x14ac:dyDescent="0.25">
      <c r="A196" s="456"/>
      <c r="B196" s="211"/>
      <c r="C196" s="212">
        <v>223003</v>
      </c>
      <c r="D196" s="441" t="s">
        <v>1106</v>
      </c>
      <c r="E196" s="522"/>
      <c r="F196" s="522">
        <v>13.7</v>
      </c>
      <c r="G196" s="522">
        <v>29.356000000000002</v>
      </c>
      <c r="H196" s="522">
        <v>15</v>
      </c>
      <c r="I196" s="522">
        <v>12</v>
      </c>
      <c r="J196" s="615">
        <v>15</v>
      </c>
      <c r="K196" s="522">
        <v>12</v>
      </c>
      <c r="L196" s="522">
        <v>12</v>
      </c>
      <c r="M196" s="430" t="s">
        <v>1254</v>
      </c>
      <c r="O196" s="500"/>
      <c r="P196" s="500"/>
      <c r="Q196" s="500"/>
      <c r="R196" s="500"/>
      <c r="S196" s="500"/>
      <c r="T196" s="500"/>
      <c r="U196" s="500"/>
      <c r="V196" s="500"/>
      <c r="W196" s="500"/>
      <c r="X196" s="500"/>
    </row>
    <row r="197" spans="1:24" s="309" customFormat="1" ht="12.75" customHeight="1" x14ac:dyDescent="0.25">
      <c r="A197" s="456"/>
      <c r="B197" s="211"/>
      <c r="C197" s="212">
        <v>292017</v>
      </c>
      <c r="D197" s="213" t="s">
        <v>998</v>
      </c>
      <c r="E197" s="348"/>
      <c r="F197" s="522">
        <v>0.2</v>
      </c>
      <c r="G197" s="522">
        <v>0.88700000000000001</v>
      </c>
      <c r="H197" s="522">
        <v>0</v>
      </c>
      <c r="I197" s="522">
        <v>0</v>
      </c>
      <c r="J197" s="522">
        <v>0</v>
      </c>
      <c r="K197" s="522">
        <v>0</v>
      </c>
      <c r="L197" s="522">
        <v>0</v>
      </c>
      <c r="M197" s="430"/>
    </row>
    <row r="198" spans="1:24" s="309" customFormat="1" ht="12.75" customHeight="1" x14ac:dyDescent="0.25">
      <c r="A198" s="456"/>
      <c r="B198" s="211"/>
      <c r="C198" s="212">
        <v>311</v>
      </c>
      <c r="D198" s="213" t="s">
        <v>1125</v>
      </c>
      <c r="E198" s="338"/>
      <c r="F198" s="522">
        <v>0.5</v>
      </c>
      <c r="G198" s="522">
        <v>1.6839999999999999</v>
      </c>
      <c r="H198" s="522">
        <v>0</v>
      </c>
      <c r="I198" s="522">
        <v>0</v>
      </c>
      <c r="J198" s="522">
        <v>3</v>
      </c>
      <c r="K198" s="522">
        <v>0</v>
      </c>
      <c r="L198" s="522">
        <v>0</v>
      </c>
      <c r="M198" s="430"/>
    </row>
    <row r="199" spans="1:24" s="309" customFormat="1" ht="12.75" customHeight="1" x14ac:dyDescent="0.25">
      <c r="A199" s="456"/>
      <c r="B199" s="211"/>
      <c r="C199" s="212">
        <v>312001</v>
      </c>
      <c r="D199" s="213" t="s">
        <v>1022</v>
      </c>
      <c r="E199" s="338"/>
      <c r="F199" s="522">
        <v>0</v>
      </c>
      <c r="G199" s="522">
        <v>86.5</v>
      </c>
      <c r="H199" s="523">
        <v>0</v>
      </c>
      <c r="I199" s="523">
        <v>0</v>
      </c>
      <c r="J199" s="523">
        <v>0</v>
      </c>
      <c r="K199" s="523">
        <v>0</v>
      </c>
      <c r="L199" s="523">
        <v>0</v>
      </c>
      <c r="M199" s="430"/>
    </row>
    <row r="200" spans="1:24" s="309" customFormat="1" ht="12.75" customHeight="1" x14ac:dyDescent="0.25">
      <c r="A200" s="456"/>
      <c r="B200" s="211"/>
      <c r="C200" s="212">
        <v>312</v>
      </c>
      <c r="D200" s="213" t="s">
        <v>1264</v>
      </c>
      <c r="E200" s="338"/>
      <c r="F200" s="522">
        <v>0</v>
      </c>
      <c r="G200" s="522">
        <v>0</v>
      </c>
      <c r="H200" s="522">
        <v>0</v>
      </c>
      <c r="I200" s="522">
        <v>0</v>
      </c>
      <c r="J200" s="522">
        <v>1.8</v>
      </c>
      <c r="K200" s="522">
        <v>0</v>
      </c>
      <c r="L200" s="522">
        <v>0</v>
      </c>
      <c r="M200" s="430"/>
    </row>
    <row r="201" spans="1:24" s="309" customFormat="1" ht="12.75" customHeight="1" x14ac:dyDescent="0.25">
      <c r="A201" s="456"/>
      <c r="B201" s="211"/>
      <c r="C201" s="212">
        <v>453</v>
      </c>
      <c r="D201" s="213" t="s">
        <v>1114</v>
      </c>
      <c r="E201" s="338"/>
      <c r="F201" s="523">
        <v>0</v>
      </c>
      <c r="G201" s="522">
        <v>5.6360000000000001</v>
      </c>
      <c r="H201" s="522">
        <v>0</v>
      </c>
      <c r="I201" s="522">
        <v>0</v>
      </c>
      <c r="J201" s="522">
        <v>0</v>
      </c>
      <c r="K201" s="522">
        <v>0</v>
      </c>
      <c r="L201" s="522">
        <v>0</v>
      </c>
      <c r="M201" s="430"/>
    </row>
    <row r="202" spans="1:24" s="309" customFormat="1" ht="12.75" customHeight="1" x14ac:dyDescent="0.25">
      <c r="A202" s="456"/>
      <c r="B202" s="211"/>
      <c r="C202" s="212">
        <v>312001</v>
      </c>
      <c r="D202" s="213" t="s">
        <v>1005</v>
      </c>
      <c r="E202" s="338"/>
      <c r="F202" s="522">
        <v>53.9</v>
      </c>
      <c r="G202" s="522">
        <v>0</v>
      </c>
      <c r="H202" s="522">
        <v>0</v>
      </c>
      <c r="I202" s="522">
        <v>0</v>
      </c>
      <c r="J202" s="522">
        <v>0</v>
      </c>
      <c r="K202" s="522">
        <v>0</v>
      </c>
      <c r="L202" s="522">
        <v>0</v>
      </c>
      <c r="M202" s="430"/>
    </row>
    <row r="203" spans="1:24" s="309" customFormat="1" ht="12.75" customHeight="1" x14ac:dyDescent="0.25">
      <c r="A203" s="456"/>
      <c r="B203" s="211"/>
      <c r="C203" s="219"/>
      <c r="D203" s="474" t="s">
        <v>994</v>
      </c>
      <c r="E203" s="203"/>
      <c r="F203" s="223">
        <f t="shared" ref="F203" si="75">SUM(F204:F211)</f>
        <v>64.599999999999994</v>
      </c>
      <c r="G203" s="223">
        <f>SUM(G204:G211)</f>
        <v>91.4</v>
      </c>
      <c r="H203" s="223">
        <f>SUM(H204:H211)</f>
        <v>86</v>
      </c>
      <c r="I203" s="223">
        <f t="shared" ref="I203:L203" si="76">SUM(I204:I211)</f>
        <v>46</v>
      </c>
      <c r="J203" s="223">
        <f t="shared" ref="J203" si="77">SUM(J204:J211)</f>
        <v>54.400000000000006</v>
      </c>
      <c r="K203" s="223">
        <f t="shared" si="76"/>
        <v>46</v>
      </c>
      <c r="L203" s="223">
        <f t="shared" si="76"/>
        <v>46</v>
      </c>
      <c r="M203" s="224"/>
    </row>
    <row r="204" spans="1:24" s="500" customFormat="1" ht="12.75" customHeight="1" x14ac:dyDescent="0.2">
      <c r="A204" s="497"/>
      <c r="B204" s="213"/>
      <c r="C204" s="212">
        <v>223002</v>
      </c>
      <c r="D204" s="213" t="s">
        <v>1059</v>
      </c>
      <c r="E204" s="498"/>
      <c r="F204" s="499">
        <v>3.6</v>
      </c>
      <c r="G204" s="499">
        <v>3.7</v>
      </c>
      <c r="H204" s="499">
        <v>4</v>
      </c>
      <c r="I204" s="499">
        <v>8</v>
      </c>
      <c r="J204" s="621">
        <v>8.6999999999999993</v>
      </c>
      <c r="K204" s="499">
        <v>8</v>
      </c>
      <c r="L204" s="499">
        <v>8</v>
      </c>
      <c r="M204" s="430" t="s">
        <v>1254</v>
      </c>
      <c r="O204" s="309"/>
      <c r="P204" s="309"/>
      <c r="Q204" s="309"/>
      <c r="R204" s="309"/>
      <c r="S204" s="309"/>
      <c r="T204" s="309"/>
      <c r="U204" s="309"/>
      <c r="V204" s="309"/>
      <c r="W204" s="309"/>
      <c r="X204" s="309"/>
    </row>
    <row r="205" spans="1:24" s="309" customFormat="1" ht="12.75" customHeight="1" x14ac:dyDescent="0.25">
      <c r="A205" s="456"/>
      <c r="B205" s="211"/>
      <c r="C205" s="212">
        <v>212003</v>
      </c>
      <c r="D205" s="441" t="s">
        <v>849</v>
      </c>
      <c r="E205" s="222"/>
      <c r="F205" s="522">
        <v>1.3</v>
      </c>
      <c r="G205" s="522">
        <v>1.3</v>
      </c>
      <c r="H205" s="522">
        <v>2</v>
      </c>
      <c r="I205" s="522">
        <v>2</v>
      </c>
      <c r="J205" s="522">
        <v>2</v>
      </c>
      <c r="K205" s="522">
        <v>2</v>
      </c>
      <c r="L205" s="522">
        <v>2</v>
      </c>
      <c r="M205" s="233"/>
    </row>
    <row r="206" spans="1:24" s="309" customFormat="1" ht="12.75" customHeight="1" x14ac:dyDescent="0.25">
      <c r="A206" s="456"/>
      <c r="B206" s="211"/>
      <c r="C206" s="212">
        <v>223003</v>
      </c>
      <c r="D206" s="441" t="s">
        <v>997</v>
      </c>
      <c r="E206" s="222"/>
      <c r="F206" s="522">
        <v>49.5</v>
      </c>
      <c r="G206" s="522">
        <v>60.7</v>
      </c>
      <c r="H206" s="522">
        <v>70</v>
      </c>
      <c r="I206" s="522">
        <v>21</v>
      </c>
      <c r="J206" s="522">
        <v>21</v>
      </c>
      <c r="K206" s="522">
        <v>21</v>
      </c>
      <c r="L206" s="522">
        <v>21</v>
      </c>
      <c r="M206" s="224"/>
    </row>
    <row r="207" spans="1:24" s="309" customFormat="1" ht="12.75" customHeight="1" x14ac:dyDescent="0.25">
      <c r="A207" s="456"/>
      <c r="B207" s="211"/>
      <c r="C207" s="212">
        <v>223003</v>
      </c>
      <c r="D207" s="441" t="s">
        <v>1106</v>
      </c>
      <c r="E207" s="523"/>
      <c r="F207" s="522">
        <v>7.5</v>
      </c>
      <c r="G207" s="522">
        <v>21.5</v>
      </c>
      <c r="H207" s="522">
        <v>10</v>
      </c>
      <c r="I207" s="522">
        <v>15</v>
      </c>
      <c r="J207" s="615">
        <v>22</v>
      </c>
      <c r="K207" s="522">
        <v>15</v>
      </c>
      <c r="L207" s="522">
        <v>15</v>
      </c>
      <c r="M207" s="430" t="s">
        <v>1254</v>
      </c>
    </row>
    <row r="208" spans="1:24" s="309" customFormat="1" ht="12.75" customHeight="1" x14ac:dyDescent="0.25">
      <c r="A208" s="456"/>
      <c r="B208" s="211"/>
      <c r="C208" s="212">
        <v>292017</v>
      </c>
      <c r="D208" s="441" t="s">
        <v>1040</v>
      </c>
      <c r="E208" s="222"/>
      <c r="F208" s="522">
        <v>2.7</v>
      </c>
      <c r="G208" s="522">
        <v>0</v>
      </c>
      <c r="H208" s="522">
        <v>0</v>
      </c>
      <c r="I208" s="522">
        <v>0</v>
      </c>
      <c r="J208" s="522">
        <v>0</v>
      </c>
      <c r="K208" s="522">
        <v>0</v>
      </c>
      <c r="L208" s="522">
        <v>0</v>
      </c>
      <c r="M208" s="430"/>
    </row>
    <row r="209" spans="1:24" s="309" customFormat="1" ht="12.75" customHeight="1" x14ac:dyDescent="0.25">
      <c r="A209" s="456"/>
      <c r="B209" s="211"/>
      <c r="C209" s="212">
        <v>312001</v>
      </c>
      <c r="D209" s="213" t="s">
        <v>999</v>
      </c>
      <c r="E209" s="222"/>
      <c r="F209" s="522">
        <v>0</v>
      </c>
      <c r="G209" s="522">
        <v>0</v>
      </c>
      <c r="H209" s="522">
        <v>0</v>
      </c>
      <c r="I209" s="522">
        <v>0</v>
      </c>
      <c r="J209" s="522">
        <v>0</v>
      </c>
      <c r="K209" s="522">
        <v>0</v>
      </c>
      <c r="L209" s="522">
        <v>0</v>
      </c>
      <c r="M209" s="430"/>
      <c r="O209" s="403"/>
      <c r="P209" s="403"/>
      <c r="Q209" s="403"/>
      <c r="R209" s="403"/>
      <c r="S209" s="403"/>
      <c r="T209" s="403"/>
      <c r="U209" s="403"/>
      <c r="V209" s="403"/>
      <c r="W209" s="403"/>
      <c r="X209" s="403"/>
    </row>
    <row r="210" spans="1:24" s="309" customFormat="1" ht="12.75" customHeight="1" x14ac:dyDescent="0.25">
      <c r="A210" s="456"/>
      <c r="B210" s="211"/>
      <c r="C210" s="212"/>
      <c r="D210" s="213" t="s">
        <v>1193</v>
      </c>
      <c r="E210" s="523"/>
      <c r="F210" s="522">
        <v>0</v>
      </c>
      <c r="G210" s="523">
        <v>4.2</v>
      </c>
      <c r="H210" s="522">
        <v>0</v>
      </c>
      <c r="I210" s="522">
        <v>0</v>
      </c>
      <c r="J210" s="522">
        <v>0</v>
      </c>
      <c r="K210" s="522">
        <v>0</v>
      </c>
      <c r="L210" s="522">
        <v>0</v>
      </c>
      <c r="M210" s="430"/>
      <c r="O210" s="403"/>
      <c r="P210" s="403"/>
      <c r="Q210" s="403"/>
      <c r="R210" s="403"/>
      <c r="S210" s="403"/>
      <c r="T210" s="403"/>
      <c r="U210" s="403"/>
      <c r="V210" s="403"/>
      <c r="W210" s="403"/>
      <c r="X210" s="403"/>
    </row>
    <row r="211" spans="1:24" s="309" customFormat="1" ht="12.75" customHeight="1" x14ac:dyDescent="0.25">
      <c r="A211" s="456"/>
      <c r="B211" s="211"/>
      <c r="C211" s="212">
        <v>223</v>
      </c>
      <c r="D211" s="213" t="s">
        <v>1095</v>
      </c>
      <c r="E211" s="222"/>
      <c r="F211" s="522">
        <v>0</v>
      </c>
      <c r="G211" s="522">
        <v>0</v>
      </c>
      <c r="H211" s="522">
        <v>0</v>
      </c>
      <c r="I211" s="522">
        <v>0</v>
      </c>
      <c r="J211" s="522">
        <v>0.7</v>
      </c>
      <c r="K211" s="522">
        <v>0</v>
      </c>
      <c r="L211" s="522">
        <v>0</v>
      </c>
      <c r="M211" s="430"/>
      <c r="O211" s="403"/>
      <c r="P211" s="403"/>
      <c r="Q211" s="403"/>
      <c r="R211" s="403"/>
      <c r="S211" s="403"/>
      <c r="T211" s="403"/>
      <c r="U211" s="403"/>
      <c r="V211" s="403"/>
      <c r="W211" s="403"/>
      <c r="X211" s="403"/>
    </row>
    <row r="212" spans="1:24" s="309" customFormat="1" ht="12.75" customHeight="1" x14ac:dyDescent="0.25">
      <c r="A212" s="456"/>
      <c r="B212" s="211"/>
      <c r="C212" s="219"/>
      <c r="D212" s="474" t="s">
        <v>241</v>
      </c>
      <c r="E212" s="203"/>
      <c r="F212" s="223">
        <f t="shared" ref="F212" si="78">SUM(F213:F217)</f>
        <v>29.8</v>
      </c>
      <c r="G212" s="223">
        <f t="shared" ref="G212" si="79">SUM(G213:G217)</f>
        <v>31.8</v>
      </c>
      <c r="H212" s="223">
        <f>SUM(H213:H217)</f>
        <v>30</v>
      </c>
      <c r="I212" s="223">
        <f t="shared" ref="I212:L212" si="80">SUM(I213:I217)</f>
        <v>42</v>
      </c>
      <c r="J212" s="223">
        <f t="shared" ref="J212" si="81">SUM(J213:J217)</f>
        <v>42.1</v>
      </c>
      <c r="K212" s="223">
        <f t="shared" si="80"/>
        <v>42</v>
      </c>
      <c r="L212" s="223">
        <f t="shared" si="80"/>
        <v>42</v>
      </c>
      <c r="M212" s="224"/>
      <c r="O212" s="403"/>
      <c r="P212" s="403"/>
      <c r="Q212" s="403"/>
      <c r="R212" s="403"/>
      <c r="S212" s="403"/>
      <c r="T212" s="403"/>
      <c r="U212" s="403"/>
      <c r="V212" s="403"/>
      <c r="W212" s="403"/>
      <c r="X212" s="403"/>
    </row>
    <row r="213" spans="1:24" s="309" customFormat="1" ht="12.75" customHeight="1" x14ac:dyDescent="0.25">
      <c r="A213" s="456"/>
      <c r="B213" s="211"/>
      <c r="C213" s="212">
        <v>292017</v>
      </c>
      <c r="D213" s="213" t="s">
        <v>1273</v>
      </c>
      <c r="E213" s="348"/>
      <c r="F213" s="522">
        <v>0</v>
      </c>
      <c r="G213" s="522">
        <v>0</v>
      </c>
      <c r="H213" s="522">
        <v>0</v>
      </c>
      <c r="I213" s="522">
        <v>0</v>
      </c>
      <c r="J213" s="522">
        <v>0.1</v>
      </c>
      <c r="K213" s="522">
        <v>0</v>
      </c>
      <c r="L213" s="522">
        <v>0</v>
      </c>
      <c r="M213" s="430"/>
      <c r="O213" s="403"/>
      <c r="P213" s="403"/>
      <c r="Q213" s="403"/>
      <c r="R213" s="403"/>
      <c r="S213" s="403"/>
      <c r="T213" s="403"/>
      <c r="U213" s="403"/>
      <c r="V213" s="403"/>
      <c r="W213" s="403"/>
      <c r="X213" s="403"/>
    </row>
    <row r="214" spans="1:24" s="309" customFormat="1" ht="12.75" customHeight="1" x14ac:dyDescent="0.25">
      <c r="A214" s="456"/>
      <c r="B214" s="211"/>
      <c r="C214" s="212">
        <v>312001</v>
      </c>
      <c r="D214" s="213" t="s">
        <v>1153</v>
      </c>
      <c r="E214" s="348"/>
      <c r="F214" s="522">
        <v>0</v>
      </c>
      <c r="G214" s="522">
        <v>2.1</v>
      </c>
      <c r="H214" s="522">
        <v>0</v>
      </c>
      <c r="I214" s="522">
        <v>0</v>
      </c>
      <c r="J214" s="522">
        <v>0</v>
      </c>
      <c r="K214" s="522">
        <v>0</v>
      </c>
      <c r="L214" s="522">
        <v>0</v>
      </c>
      <c r="M214" s="425"/>
      <c r="O214" s="403"/>
      <c r="P214" s="403"/>
      <c r="Q214" s="403"/>
      <c r="R214" s="403"/>
      <c r="S214" s="403"/>
      <c r="T214" s="403"/>
      <c r="U214" s="403"/>
      <c r="V214" s="403"/>
      <c r="W214" s="403"/>
      <c r="X214" s="403"/>
    </row>
    <row r="215" spans="1:24" s="309" customFormat="1" ht="12.75" customHeight="1" x14ac:dyDescent="0.25">
      <c r="A215" s="456"/>
      <c r="B215" s="211"/>
      <c r="C215" s="212">
        <v>223002</v>
      </c>
      <c r="D215" s="213" t="s">
        <v>1058</v>
      </c>
      <c r="E215" s="348"/>
      <c r="F215" s="522">
        <v>29.8</v>
      </c>
      <c r="G215" s="522">
        <v>29.7</v>
      </c>
      <c r="H215" s="522">
        <v>30</v>
      </c>
      <c r="I215" s="522">
        <v>42</v>
      </c>
      <c r="J215" s="522">
        <v>42</v>
      </c>
      <c r="K215" s="522">
        <v>42</v>
      </c>
      <c r="L215" s="522">
        <v>42</v>
      </c>
      <c r="M215" s="439"/>
      <c r="O215" s="403"/>
      <c r="P215" s="403"/>
      <c r="Q215" s="403"/>
      <c r="R215" s="403"/>
      <c r="S215" s="403"/>
      <c r="T215" s="403"/>
      <c r="U215" s="403"/>
      <c r="V215" s="403"/>
      <c r="W215" s="403"/>
      <c r="X215" s="403"/>
    </row>
    <row r="216" spans="1:24" s="309" customFormat="1" ht="12.75" customHeight="1" x14ac:dyDescent="0.25">
      <c r="A216" s="456"/>
      <c r="B216" s="211"/>
      <c r="C216" s="212">
        <v>311</v>
      </c>
      <c r="D216" s="213" t="s">
        <v>1066</v>
      </c>
      <c r="E216" s="348"/>
      <c r="F216" s="522">
        <v>0</v>
      </c>
      <c r="G216" s="522">
        <v>0</v>
      </c>
      <c r="H216" s="522">
        <v>0</v>
      </c>
      <c r="I216" s="522">
        <v>0</v>
      </c>
      <c r="J216" s="522">
        <v>0</v>
      </c>
      <c r="K216" s="522">
        <v>0</v>
      </c>
      <c r="L216" s="522">
        <v>0</v>
      </c>
      <c r="M216" s="430"/>
      <c r="O216" s="403"/>
      <c r="P216" s="403"/>
      <c r="Q216" s="403"/>
      <c r="R216" s="403"/>
      <c r="S216" s="403"/>
      <c r="T216" s="403"/>
      <c r="U216" s="403"/>
      <c r="V216" s="403"/>
      <c r="W216" s="403"/>
      <c r="X216" s="403"/>
    </row>
    <row r="217" spans="1:24" s="403" customFormat="1" ht="12.75" customHeight="1" x14ac:dyDescent="0.25">
      <c r="A217" s="321"/>
      <c r="B217" s="211"/>
      <c r="C217" s="212">
        <v>312001</v>
      </c>
      <c r="D217" s="213" t="s">
        <v>1000</v>
      </c>
      <c r="E217" s="348"/>
      <c r="F217" s="522">
        <v>0</v>
      </c>
      <c r="G217" s="522">
        <v>0</v>
      </c>
      <c r="H217" s="522">
        <v>0</v>
      </c>
      <c r="I217" s="522">
        <v>0</v>
      </c>
      <c r="J217" s="522">
        <v>0</v>
      </c>
      <c r="K217" s="522">
        <v>0</v>
      </c>
      <c r="L217" s="522">
        <v>0</v>
      </c>
      <c r="M217" s="430"/>
    </row>
    <row r="218" spans="1:24" s="403" customFormat="1" ht="12.75" customHeight="1" x14ac:dyDescent="0.25">
      <c r="A218" s="321"/>
      <c r="B218" s="211"/>
      <c r="C218" s="219"/>
      <c r="D218" s="474" t="s">
        <v>996</v>
      </c>
      <c r="E218" s="203"/>
      <c r="F218" s="223">
        <f>SUM(F219:F228)</f>
        <v>46.8</v>
      </c>
      <c r="G218" s="223">
        <f>SUM(G219:G227)</f>
        <v>59.800000000000004</v>
      </c>
      <c r="H218" s="223">
        <f>SUM(H219:H228)</f>
        <v>40</v>
      </c>
      <c r="I218" s="223">
        <f t="shared" ref="I218:L218" si="82">SUM(I219:I228)</f>
        <v>40</v>
      </c>
      <c r="J218" s="223">
        <f t="shared" ref="J218" si="83">SUM(J219:J228)</f>
        <v>43.2</v>
      </c>
      <c r="K218" s="223">
        <f t="shared" si="82"/>
        <v>42.5</v>
      </c>
      <c r="L218" s="223">
        <f t="shared" si="82"/>
        <v>42.5</v>
      </c>
      <c r="M218" s="430"/>
    </row>
    <row r="219" spans="1:24" s="500" customFormat="1" ht="12.75" customHeight="1" x14ac:dyDescent="0.2">
      <c r="A219" s="497"/>
      <c r="B219" s="213"/>
      <c r="C219" s="524">
        <v>223001</v>
      </c>
      <c r="D219" s="213" t="s">
        <v>1115</v>
      </c>
      <c r="E219" s="499"/>
      <c r="F219" s="522">
        <v>13.7</v>
      </c>
      <c r="G219" s="522">
        <v>9.4</v>
      </c>
      <c r="H219" s="522">
        <v>0</v>
      </c>
      <c r="I219" s="522">
        <v>0</v>
      </c>
      <c r="J219" s="522">
        <v>0</v>
      </c>
      <c r="K219" s="522">
        <v>0</v>
      </c>
      <c r="L219" s="522">
        <v>0</v>
      </c>
      <c r="M219" s="525"/>
    </row>
    <row r="220" spans="1:24" s="403" customFormat="1" ht="12.75" customHeight="1" x14ac:dyDescent="0.25">
      <c r="A220" s="321"/>
      <c r="B220" s="214"/>
      <c r="C220" s="212">
        <v>223002</v>
      </c>
      <c r="D220" s="213" t="s">
        <v>1058</v>
      </c>
      <c r="E220" s="221"/>
      <c r="F220" s="522">
        <v>29.6</v>
      </c>
      <c r="G220" s="522">
        <v>8.8000000000000007</v>
      </c>
      <c r="H220" s="522">
        <v>10</v>
      </c>
      <c r="I220" s="522">
        <v>10</v>
      </c>
      <c r="J220" s="615">
        <v>12</v>
      </c>
      <c r="K220" s="522">
        <v>10.5</v>
      </c>
      <c r="L220" s="522">
        <v>10.5</v>
      </c>
      <c r="M220" s="430" t="s">
        <v>1254</v>
      </c>
    </row>
    <row r="221" spans="1:24" s="403" customFormat="1" ht="12.75" customHeight="1" x14ac:dyDescent="0.25">
      <c r="A221" s="321"/>
      <c r="B221" s="211"/>
      <c r="C221" s="212">
        <v>223003</v>
      </c>
      <c r="D221" s="441" t="s">
        <v>997</v>
      </c>
      <c r="E221" s="348"/>
      <c r="F221" s="522">
        <v>0.9</v>
      </c>
      <c r="G221" s="522">
        <v>34.799999999999997</v>
      </c>
      <c r="H221" s="559">
        <v>30</v>
      </c>
      <c r="I221" s="522">
        <v>30</v>
      </c>
      <c r="J221" s="522">
        <v>30</v>
      </c>
      <c r="K221" s="522">
        <v>32</v>
      </c>
      <c r="L221" s="522">
        <v>32</v>
      </c>
      <c r="M221" s="444"/>
    </row>
    <row r="222" spans="1:24" s="403" customFormat="1" ht="12.75" customHeight="1" x14ac:dyDescent="0.25">
      <c r="A222" s="321"/>
      <c r="B222" s="211"/>
      <c r="C222" s="212">
        <v>292017</v>
      </c>
      <c r="D222" s="213" t="s">
        <v>1274</v>
      </c>
      <c r="E222" s="348"/>
      <c r="F222" s="522">
        <v>0</v>
      </c>
      <c r="G222" s="522">
        <v>0.1</v>
      </c>
      <c r="H222" s="522">
        <v>0</v>
      </c>
      <c r="I222" s="522">
        <v>0</v>
      </c>
      <c r="J222" s="522">
        <v>1.2</v>
      </c>
      <c r="K222" s="522">
        <v>0</v>
      </c>
      <c r="L222" s="522">
        <v>0</v>
      </c>
      <c r="M222" s="444"/>
    </row>
    <row r="223" spans="1:24" s="403" customFormat="1" ht="12.75" customHeight="1" x14ac:dyDescent="0.25">
      <c r="A223" s="321"/>
      <c r="B223" s="211"/>
      <c r="C223" s="212"/>
      <c r="D223" s="213" t="s">
        <v>1194</v>
      </c>
      <c r="E223" s="348"/>
      <c r="F223" s="522">
        <v>0</v>
      </c>
      <c r="G223" s="522">
        <v>0</v>
      </c>
      <c r="H223" s="522">
        <v>0</v>
      </c>
      <c r="I223" s="522">
        <v>0</v>
      </c>
      <c r="J223" s="522">
        <v>0</v>
      </c>
      <c r="K223" s="522">
        <v>0</v>
      </c>
      <c r="L223" s="522">
        <v>0</v>
      </c>
      <c r="M223" s="444"/>
    </row>
    <row r="224" spans="1:24" s="403" customFormat="1" ht="12.75" customHeight="1" x14ac:dyDescent="0.25">
      <c r="A224" s="321"/>
      <c r="B224" s="211"/>
      <c r="C224" s="212">
        <v>311</v>
      </c>
      <c r="D224" s="213" t="s">
        <v>1053</v>
      </c>
      <c r="E224" s="348"/>
      <c r="F224" s="522">
        <v>0</v>
      </c>
      <c r="G224" s="522">
        <v>0</v>
      </c>
      <c r="H224" s="522">
        <v>0</v>
      </c>
      <c r="I224" s="522">
        <v>0</v>
      </c>
      <c r="J224" s="522">
        <v>0</v>
      </c>
      <c r="K224" s="522">
        <v>0</v>
      </c>
      <c r="L224" s="522">
        <v>0</v>
      </c>
      <c r="M224" s="444"/>
      <c r="O224" s="307"/>
      <c r="P224" s="307"/>
      <c r="Q224" s="307"/>
      <c r="R224" s="307"/>
      <c r="S224" s="307"/>
      <c r="T224" s="307"/>
      <c r="U224" s="307"/>
      <c r="V224" s="307"/>
      <c r="W224" s="307"/>
      <c r="X224" s="307"/>
    </row>
    <row r="225" spans="1:24" s="403" customFormat="1" ht="12.75" customHeight="1" x14ac:dyDescent="0.25">
      <c r="A225" s="321"/>
      <c r="B225" s="211"/>
      <c r="C225" s="212">
        <v>311</v>
      </c>
      <c r="D225" s="213" t="s">
        <v>1001</v>
      </c>
      <c r="E225" s="348"/>
      <c r="F225" s="522">
        <v>2.6</v>
      </c>
      <c r="G225" s="522">
        <v>1.5</v>
      </c>
      <c r="H225" s="522">
        <v>0</v>
      </c>
      <c r="I225" s="522">
        <v>0</v>
      </c>
      <c r="J225" s="522">
        <v>0</v>
      </c>
      <c r="K225" s="522">
        <v>0</v>
      </c>
      <c r="L225" s="522">
        <v>0</v>
      </c>
      <c r="M225" s="430"/>
      <c r="O225" s="307"/>
      <c r="P225" s="307"/>
      <c r="Q225" s="307"/>
      <c r="R225" s="307"/>
      <c r="S225" s="307"/>
      <c r="T225" s="307"/>
      <c r="U225" s="307"/>
      <c r="V225" s="307"/>
      <c r="W225" s="307"/>
      <c r="X225" s="307"/>
    </row>
    <row r="226" spans="1:24" s="403" customFormat="1" ht="12.75" customHeight="1" x14ac:dyDescent="0.25">
      <c r="A226" s="321"/>
      <c r="B226" s="211"/>
      <c r="C226" s="212"/>
      <c r="D226" s="213" t="s">
        <v>1195</v>
      </c>
      <c r="E226" s="348"/>
      <c r="F226" s="522">
        <v>0</v>
      </c>
      <c r="G226" s="522">
        <v>1</v>
      </c>
      <c r="H226" s="522">
        <v>0</v>
      </c>
      <c r="I226" s="522">
        <v>0</v>
      </c>
      <c r="J226" s="522">
        <v>0</v>
      </c>
      <c r="K226" s="522">
        <v>0</v>
      </c>
      <c r="L226" s="522">
        <v>0</v>
      </c>
      <c r="M226" s="430"/>
    </row>
    <row r="227" spans="1:24" s="403" customFormat="1" ht="12.75" customHeight="1" x14ac:dyDescent="0.25">
      <c r="A227" s="321"/>
      <c r="B227" s="211"/>
      <c r="C227" s="212">
        <v>331001</v>
      </c>
      <c r="D227" s="213" t="s">
        <v>1002</v>
      </c>
      <c r="E227" s="348"/>
      <c r="F227" s="522">
        <v>0</v>
      </c>
      <c r="G227" s="522">
        <v>4.2</v>
      </c>
      <c r="H227" s="522">
        <v>0</v>
      </c>
      <c r="I227" s="522">
        <v>0</v>
      </c>
      <c r="J227" s="522">
        <v>0</v>
      </c>
      <c r="K227" s="522">
        <v>0</v>
      </c>
      <c r="L227" s="522">
        <v>0</v>
      </c>
      <c r="M227" s="430"/>
      <c r="O227" s="307"/>
      <c r="P227" s="307"/>
      <c r="Q227" s="307"/>
      <c r="R227" s="307"/>
      <c r="S227" s="307"/>
      <c r="T227" s="307"/>
      <c r="U227" s="307"/>
      <c r="V227" s="307"/>
      <c r="W227" s="307"/>
      <c r="X227" s="307"/>
    </row>
    <row r="228" spans="1:24" s="403" customFormat="1" ht="12.75" customHeight="1" x14ac:dyDescent="0.25">
      <c r="A228" s="321"/>
      <c r="B228" s="211"/>
      <c r="C228" s="212">
        <v>453</v>
      </c>
      <c r="D228" s="213" t="s">
        <v>1114</v>
      </c>
      <c r="E228" s="348"/>
      <c r="F228" s="522">
        <v>0</v>
      </c>
      <c r="G228" s="522">
        <v>9.4</v>
      </c>
      <c r="H228" s="522">
        <v>0</v>
      </c>
      <c r="I228" s="522">
        <v>0</v>
      </c>
      <c r="J228" s="522">
        <v>0</v>
      </c>
      <c r="K228" s="522">
        <v>0</v>
      </c>
      <c r="L228" s="522">
        <v>0</v>
      </c>
      <c r="M228" s="430"/>
    </row>
    <row r="229" spans="1:24" s="403" customFormat="1" ht="12.75" customHeight="1" x14ac:dyDescent="0.2">
      <c r="A229" s="402"/>
      <c r="B229" s="211"/>
      <c r="C229" s="212"/>
      <c r="D229" s="213"/>
      <c r="E229" s="348"/>
      <c r="F229" s="522"/>
      <c r="G229" s="522"/>
      <c r="H229" s="522"/>
      <c r="I229" s="522"/>
      <c r="J229" s="522"/>
      <c r="K229" s="522"/>
      <c r="L229" s="522"/>
      <c r="M229" s="206"/>
      <c r="O229" s="307"/>
      <c r="P229" s="307"/>
      <c r="Q229" s="307"/>
      <c r="R229" s="307"/>
      <c r="S229" s="307"/>
      <c r="T229" s="307"/>
      <c r="U229" s="307"/>
      <c r="V229" s="307"/>
      <c r="W229" s="307"/>
      <c r="X229" s="307"/>
    </row>
    <row r="230" spans="1:24" s="307" customFormat="1" ht="15" customHeight="1" x14ac:dyDescent="0.25">
      <c r="A230" s="306"/>
      <c r="B230" s="211"/>
      <c r="C230" s="337"/>
      <c r="D230" s="213"/>
      <c r="E230" s="348"/>
      <c r="F230" s="338"/>
      <c r="G230" s="338"/>
      <c r="H230" s="338"/>
      <c r="I230" s="338"/>
      <c r="J230" s="338"/>
      <c r="K230" s="338"/>
      <c r="L230" s="338"/>
      <c r="M230" s="420"/>
    </row>
    <row r="231" spans="1:24" s="307" customFormat="1" x14ac:dyDescent="0.2">
      <c r="A231" s="306"/>
      <c r="B231" s="285"/>
      <c r="C231" s="286"/>
      <c r="D231" s="275" t="s">
        <v>330</v>
      </c>
      <c r="E231" s="276"/>
      <c r="F231" s="277">
        <f t="shared" ref="F231:L231" si="84">SUM(F232+F327+F329+F334+F336+F339+F344+F376+F386+F391+F406+F432+F443+F451+F498+F504+F543+F545+F547+F549+F637+F650+F692+F698+F709)</f>
        <v>3229.4</v>
      </c>
      <c r="G231" s="561">
        <f>SUM(G232+G327+G329+G334+G336+G339+G344+G376+G386+G391+G406+G432+G443+G451+G498+G504+G543+G545+G547+G549+G637+G650+G692+G698+G709)</f>
        <v>3357.1000000000004</v>
      </c>
      <c r="H231" s="277">
        <f t="shared" ref="H231" si="85">SUM(H232+H327+H329+H334+H336+H339+H344+H376+H386+H391+H406+H432+H443+H451+H498+H504+H543+H545+H547+H549+H637+H650+H692+H698+H709)</f>
        <v>3750.1000000000008</v>
      </c>
      <c r="I231" s="277">
        <f t="shared" si="84"/>
        <v>3676.7</v>
      </c>
      <c r="J231" s="277">
        <f t="shared" ref="J231" si="86">SUM(J232+J327+J329+J334+J336+J339+J344+J376+J386+J391+J406+J432+J443+J451+J498+J504+J543+J545+J547+J549+J637+J650+J692+J698+J709)</f>
        <v>3767.4</v>
      </c>
      <c r="K231" s="277">
        <f t="shared" si="84"/>
        <v>3207.0999999999995</v>
      </c>
      <c r="L231" s="277">
        <f t="shared" si="84"/>
        <v>3243.6</v>
      </c>
      <c r="M231" s="420"/>
      <c r="O231" s="309"/>
      <c r="P231" s="309"/>
      <c r="Q231" s="309"/>
      <c r="R231" s="309"/>
      <c r="S231" s="309"/>
      <c r="T231" s="309"/>
      <c r="U231" s="309"/>
      <c r="V231" s="309"/>
      <c r="W231" s="309"/>
      <c r="X231" s="309"/>
    </row>
    <row r="232" spans="1:24" s="307" customFormat="1" ht="15.75" x14ac:dyDescent="0.25">
      <c r="A232" s="308"/>
      <c r="B232" s="339" t="s">
        <v>46</v>
      </c>
      <c r="C232" s="286"/>
      <c r="D232" s="275" t="s">
        <v>48</v>
      </c>
      <c r="E232" s="288" t="s">
        <v>653</v>
      </c>
      <c r="F232" s="277">
        <f t="shared" ref="F232" si="87">SUM(F233+F236+F239+F247+F263+F270+F277+F279+F315+F325)</f>
        <v>803.40000000000009</v>
      </c>
      <c r="G232" s="561">
        <f>SUM(G233+G236+G239+G247+G263+G270+G277+G279+G315+G325)</f>
        <v>831.90000000000009</v>
      </c>
      <c r="H232" s="277">
        <f>SUM(H233+H236+H239+H247+H263+H270+H277+H279+H315+H325)</f>
        <v>867.7</v>
      </c>
      <c r="I232" s="277">
        <f t="shared" ref="I232:L232" si="88">SUM(I233+I236+I239+I247+I263+I270+I277+I279+I315+I325)</f>
        <v>895.5</v>
      </c>
      <c r="J232" s="277">
        <f t="shared" ref="J232" si="89">SUM(J233+J236+J239+J247+J263+J270+J277+J279+J315+J325)</f>
        <v>990.7</v>
      </c>
      <c r="K232" s="277">
        <f t="shared" si="88"/>
        <v>914.7</v>
      </c>
      <c r="L232" s="277">
        <f t="shared" si="88"/>
        <v>924.7</v>
      </c>
      <c r="M232" s="420"/>
    </row>
    <row r="233" spans="1:24" s="307" customFormat="1" x14ac:dyDescent="0.2">
      <c r="A233" s="308"/>
      <c r="B233" s="211"/>
      <c r="C233" s="219"/>
      <c r="D233" s="220" t="s">
        <v>49</v>
      </c>
      <c r="E233" s="381"/>
      <c r="F233" s="223">
        <f t="shared" ref="F233" si="90">SUM(F234:F235)</f>
        <v>568.1</v>
      </c>
      <c r="G233" s="203">
        <f>SUM(G234:G235)</f>
        <v>566.70000000000005</v>
      </c>
      <c r="H233" s="203">
        <f t="shared" ref="H233" si="91">SUM(H234:H235)</f>
        <v>556</v>
      </c>
      <c r="I233" s="203">
        <f t="shared" ref="I233:L233" si="92">SUM(I234:I235)</f>
        <v>597</v>
      </c>
      <c r="J233" s="203">
        <f t="shared" ref="J233" si="93">SUM(J234:J235)</f>
        <v>665</v>
      </c>
      <c r="K233" s="203">
        <f t="shared" si="92"/>
        <v>600</v>
      </c>
      <c r="L233" s="203">
        <f t="shared" si="92"/>
        <v>615</v>
      </c>
      <c r="M233" s="420"/>
    </row>
    <row r="234" spans="1:24" s="309" customFormat="1" x14ac:dyDescent="0.2">
      <c r="A234" s="306"/>
      <c r="B234" s="211">
        <v>610</v>
      </c>
      <c r="C234" s="219"/>
      <c r="D234" s="213" t="s">
        <v>50</v>
      </c>
      <c r="E234" s="206"/>
      <c r="F234" s="523">
        <v>409.3</v>
      </c>
      <c r="G234" s="523">
        <v>407.9</v>
      </c>
      <c r="H234" s="523">
        <v>411</v>
      </c>
      <c r="I234" s="523">
        <v>439</v>
      </c>
      <c r="J234" s="614">
        <v>475</v>
      </c>
      <c r="K234" s="523">
        <v>440</v>
      </c>
      <c r="L234" s="523">
        <v>450</v>
      </c>
      <c r="M234" s="430" t="s">
        <v>1254</v>
      </c>
      <c r="O234" s="307"/>
      <c r="P234" s="307"/>
      <c r="Q234" s="307"/>
      <c r="R234" s="307"/>
      <c r="S234" s="307"/>
      <c r="T234" s="307"/>
      <c r="U234" s="307"/>
      <c r="V234" s="307"/>
      <c r="W234" s="307"/>
      <c r="X234" s="307"/>
    </row>
    <row r="235" spans="1:24" s="307" customFormat="1" x14ac:dyDescent="0.2">
      <c r="A235" s="308"/>
      <c r="B235" s="211">
        <v>620</v>
      </c>
      <c r="C235" s="209"/>
      <c r="D235" s="213" t="s">
        <v>51</v>
      </c>
      <c r="E235" s="222"/>
      <c r="F235" s="523">
        <v>158.80000000000001</v>
      </c>
      <c r="G235" s="523">
        <v>158.80000000000001</v>
      </c>
      <c r="H235" s="523">
        <v>145</v>
      </c>
      <c r="I235" s="523">
        <v>158</v>
      </c>
      <c r="J235" s="614">
        <v>190</v>
      </c>
      <c r="K235" s="523">
        <v>160</v>
      </c>
      <c r="L235" s="523">
        <v>165</v>
      </c>
      <c r="M235" s="430" t="s">
        <v>1254</v>
      </c>
    </row>
    <row r="236" spans="1:24" s="307" customFormat="1" x14ac:dyDescent="0.2">
      <c r="A236" s="308"/>
      <c r="B236" s="211">
        <v>631</v>
      </c>
      <c r="C236" s="212"/>
      <c r="D236" s="220" t="s">
        <v>52</v>
      </c>
      <c r="E236" s="203"/>
      <c r="F236" s="203">
        <f t="shared" ref="F236" si="94">SUM(F237:F238)</f>
        <v>5.0999999999999996</v>
      </c>
      <c r="G236" s="203">
        <f>SUM(G237:G238)</f>
        <v>3.5999999999999996</v>
      </c>
      <c r="H236" s="203">
        <f t="shared" ref="H236" si="95">SUM(H237:H238)</f>
        <v>5</v>
      </c>
      <c r="I236" s="203">
        <f t="shared" ref="I236:L236" si="96">SUM(I237:I238)</f>
        <v>6</v>
      </c>
      <c r="J236" s="203">
        <f t="shared" ref="J236" si="97">SUM(J237:J238)</f>
        <v>6.5</v>
      </c>
      <c r="K236" s="203">
        <f t="shared" si="96"/>
        <v>6</v>
      </c>
      <c r="L236" s="203">
        <f t="shared" si="96"/>
        <v>6</v>
      </c>
      <c r="M236" s="430"/>
    </row>
    <row r="237" spans="1:24" s="309" customFormat="1" x14ac:dyDescent="0.2">
      <c r="A237" s="306"/>
      <c r="B237" s="211"/>
      <c r="C237" s="212">
        <v>631001</v>
      </c>
      <c r="D237" s="213" t="s">
        <v>53</v>
      </c>
      <c r="E237" s="222"/>
      <c r="F237" s="522">
        <v>3.8</v>
      </c>
      <c r="G237" s="523">
        <v>2.9</v>
      </c>
      <c r="H237" s="523">
        <v>4</v>
      </c>
      <c r="I237" s="523">
        <v>5</v>
      </c>
      <c r="J237" s="523">
        <v>5</v>
      </c>
      <c r="K237" s="523">
        <v>5</v>
      </c>
      <c r="L237" s="523">
        <v>5</v>
      </c>
      <c r="M237" s="420"/>
      <c r="O237" s="307"/>
      <c r="P237" s="307"/>
      <c r="Q237" s="307"/>
      <c r="R237" s="307"/>
      <c r="S237" s="307"/>
      <c r="T237" s="307"/>
      <c r="U237" s="307"/>
      <c r="V237" s="307"/>
      <c r="W237" s="307"/>
      <c r="X237" s="307"/>
    </row>
    <row r="238" spans="1:24" s="307" customFormat="1" x14ac:dyDescent="0.2">
      <c r="A238" s="308"/>
      <c r="B238" s="211"/>
      <c r="C238" s="212">
        <v>631002</v>
      </c>
      <c r="D238" s="213" t="s">
        <v>54</v>
      </c>
      <c r="E238" s="222"/>
      <c r="F238" s="522">
        <v>1.3</v>
      </c>
      <c r="G238" s="523">
        <v>0.7</v>
      </c>
      <c r="H238" s="523">
        <v>1</v>
      </c>
      <c r="I238" s="523">
        <v>1</v>
      </c>
      <c r="J238" s="614">
        <v>1.5</v>
      </c>
      <c r="K238" s="523">
        <v>1</v>
      </c>
      <c r="L238" s="523">
        <v>1</v>
      </c>
      <c r="M238" s="430" t="s">
        <v>1254</v>
      </c>
    </row>
    <row r="239" spans="1:24" s="307" customFormat="1" x14ac:dyDescent="0.2">
      <c r="A239" s="308"/>
      <c r="B239" s="211">
        <v>632</v>
      </c>
      <c r="C239" s="212"/>
      <c r="D239" s="220" t="s">
        <v>55</v>
      </c>
      <c r="E239" s="203"/>
      <c r="F239" s="203">
        <f t="shared" ref="F239" si="98">SUM(F240:F246)</f>
        <v>60.8</v>
      </c>
      <c r="G239" s="564">
        <f>SUM(G240:G246)</f>
        <v>72.8</v>
      </c>
      <c r="H239" s="203">
        <f t="shared" ref="H239" si="99">SUM(H240:H246)</f>
        <v>81</v>
      </c>
      <c r="I239" s="203">
        <f t="shared" ref="I239:L239" si="100">SUM(I240:I246)</f>
        <v>67</v>
      </c>
      <c r="J239" s="203">
        <f t="shared" ref="J239" si="101">SUM(J240:J246)</f>
        <v>67</v>
      </c>
      <c r="K239" s="203">
        <f t="shared" si="100"/>
        <v>81</v>
      </c>
      <c r="L239" s="203">
        <f t="shared" si="100"/>
        <v>81</v>
      </c>
      <c r="M239" s="420"/>
      <c r="O239" s="309"/>
      <c r="P239" s="309"/>
      <c r="Q239" s="309"/>
      <c r="R239" s="309"/>
      <c r="S239" s="309"/>
      <c r="T239" s="309"/>
      <c r="U239" s="309"/>
      <c r="V239" s="309"/>
      <c r="W239" s="309"/>
      <c r="X239" s="309"/>
    </row>
    <row r="240" spans="1:24" s="307" customFormat="1" x14ac:dyDescent="0.2">
      <c r="A240" s="308"/>
      <c r="B240" s="224"/>
      <c r="C240" s="212">
        <v>6320011</v>
      </c>
      <c r="D240" s="213" t="s">
        <v>56</v>
      </c>
      <c r="E240" s="222"/>
      <c r="F240" s="522">
        <v>24.9</v>
      </c>
      <c r="G240" s="523">
        <v>26.1</v>
      </c>
      <c r="H240" s="523">
        <v>31</v>
      </c>
      <c r="I240" s="523">
        <v>20</v>
      </c>
      <c r="J240" s="523">
        <v>20</v>
      </c>
      <c r="K240" s="523">
        <v>31</v>
      </c>
      <c r="L240" s="523">
        <v>31</v>
      </c>
      <c r="M240" s="430"/>
      <c r="O240" s="309"/>
      <c r="P240" s="309"/>
      <c r="Q240" s="309"/>
      <c r="R240" s="309"/>
      <c r="S240" s="309"/>
      <c r="T240" s="309"/>
      <c r="U240" s="309"/>
      <c r="V240" s="309"/>
      <c r="W240" s="309"/>
      <c r="X240" s="309"/>
    </row>
    <row r="241" spans="1:24" s="307" customFormat="1" x14ac:dyDescent="0.2">
      <c r="A241" s="308"/>
      <c r="B241" s="211"/>
      <c r="C241" s="212">
        <v>6320012</v>
      </c>
      <c r="D241" s="213" t="s">
        <v>57</v>
      </c>
      <c r="E241" s="222"/>
      <c r="F241" s="522">
        <v>19.5</v>
      </c>
      <c r="G241" s="523">
        <v>31.1</v>
      </c>
      <c r="H241" s="523">
        <v>30</v>
      </c>
      <c r="I241" s="523">
        <v>30</v>
      </c>
      <c r="J241" s="523">
        <v>30</v>
      </c>
      <c r="K241" s="523">
        <v>30</v>
      </c>
      <c r="L241" s="523">
        <v>30</v>
      </c>
      <c r="M241" s="430"/>
    </row>
    <row r="242" spans="1:24" s="307" customFormat="1" x14ac:dyDescent="0.2">
      <c r="A242" s="308"/>
      <c r="B242" s="211"/>
      <c r="C242" s="212">
        <v>632002</v>
      </c>
      <c r="D242" s="213" t="s">
        <v>58</v>
      </c>
      <c r="E242" s="222"/>
      <c r="F242" s="522">
        <v>1.1000000000000001</v>
      </c>
      <c r="G242" s="523">
        <v>1.5</v>
      </c>
      <c r="H242" s="523">
        <v>2</v>
      </c>
      <c r="I242" s="523">
        <v>2</v>
      </c>
      <c r="J242" s="523">
        <v>2</v>
      </c>
      <c r="K242" s="523">
        <v>2</v>
      </c>
      <c r="L242" s="523">
        <v>2</v>
      </c>
      <c r="M242" s="430"/>
    </row>
    <row r="243" spans="1:24" s="307" customFormat="1" x14ac:dyDescent="0.2">
      <c r="A243" s="308"/>
      <c r="B243" s="211"/>
      <c r="C243" s="212">
        <v>632005</v>
      </c>
      <c r="D243" s="213" t="s">
        <v>59</v>
      </c>
      <c r="E243" s="222"/>
      <c r="F243" s="522">
        <v>4.4000000000000004</v>
      </c>
      <c r="G243" s="523">
        <v>3.5</v>
      </c>
      <c r="H243" s="523">
        <v>5</v>
      </c>
      <c r="I243" s="523">
        <v>5</v>
      </c>
      <c r="J243" s="523">
        <v>5</v>
      </c>
      <c r="K243" s="523">
        <v>5</v>
      </c>
      <c r="L243" s="523">
        <v>5</v>
      </c>
      <c r="M243" s="430"/>
    </row>
    <row r="244" spans="1:24" s="307" customFormat="1" x14ac:dyDescent="0.2">
      <c r="A244" s="308"/>
      <c r="B244" s="211"/>
      <c r="C244" s="212">
        <v>6320032</v>
      </c>
      <c r="D244" s="213" t="s">
        <v>60</v>
      </c>
      <c r="E244" s="222"/>
      <c r="F244" s="522">
        <v>1</v>
      </c>
      <c r="G244" s="523">
        <v>0.5</v>
      </c>
      <c r="H244" s="523">
        <v>1</v>
      </c>
      <c r="I244" s="523">
        <v>1</v>
      </c>
      <c r="J244" s="523">
        <v>1</v>
      </c>
      <c r="K244" s="523">
        <v>1</v>
      </c>
      <c r="L244" s="523">
        <v>1</v>
      </c>
      <c r="M244" s="430"/>
    </row>
    <row r="245" spans="1:24" s="309" customFormat="1" x14ac:dyDescent="0.2">
      <c r="A245" s="306"/>
      <c r="B245" s="211"/>
      <c r="C245" s="212">
        <v>6320033</v>
      </c>
      <c r="D245" s="213" t="s">
        <v>61</v>
      </c>
      <c r="E245" s="222"/>
      <c r="F245" s="522">
        <v>9.9</v>
      </c>
      <c r="G245" s="523">
        <v>10.1</v>
      </c>
      <c r="H245" s="523">
        <v>12</v>
      </c>
      <c r="I245" s="523">
        <v>9</v>
      </c>
      <c r="J245" s="523">
        <v>9</v>
      </c>
      <c r="K245" s="523">
        <v>12</v>
      </c>
      <c r="L245" s="523">
        <v>12</v>
      </c>
      <c r="M245" s="444"/>
      <c r="O245" s="307"/>
      <c r="P245" s="307"/>
      <c r="Q245" s="307"/>
      <c r="R245" s="307"/>
      <c r="S245" s="307"/>
      <c r="T245" s="307"/>
      <c r="U245" s="307"/>
      <c r="V245" s="307"/>
      <c r="W245" s="307"/>
      <c r="X245" s="307"/>
    </row>
    <row r="246" spans="1:24" s="309" customFormat="1" x14ac:dyDescent="0.2">
      <c r="A246" s="402"/>
      <c r="B246" s="211"/>
      <c r="C246" s="212">
        <v>632004</v>
      </c>
      <c r="D246" s="213" t="s">
        <v>62</v>
      </c>
      <c r="E246" s="222"/>
      <c r="F246" s="522">
        <v>0</v>
      </c>
      <c r="G246" s="523">
        <v>0</v>
      </c>
      <c r="H246" s="523">
        <v>0</v>
      </c>
      <c r="I246" s="523">
        <v>0</v>
      </c>
      <c r="J246" s="523">
        <v>0</v>
      </c>
      <c r="K246" s="523">
        <v>0</v>
      </c>
      <c r="L246" s="523">
        <v>0</v>
      </c>
      <c r="M246" s="430"/>
      <c r="O246" s="307"/>
      <c r="P246" s="307"/>
      <c r="Q246" s="307"/>
      <c r="R246" s="307"/>
      <c r="S246" s="307"/>
      <c r="T246" s="307"/>
      <c r="U246" s="307"/>
      <c r="V246" s="307"/>
      <c r="W246" s="307"/>
      <c r="X246" s="307"/>
    </row>
    <row r="247" spans="1:24" s="307" customFormat="1" x14ac:dyDescent="0.2">
      <c r="A247" s="308"/>
      <c r="B247" s="211">
        <v>633</v>
      </c>
      <c r="C247" s="212"/>
      <c r="D247" s="220" t="s">
        <v>63</v>
      </c>
      <c r="E247" s="203"/>
      <c r="F247" s="203">
        <f t="shared" ref="F247" si="102">SUM(F248:F262)</f>
        <v>22.2</v>
      </c>
      <c r="G247" s="564">
        <f>SUM(G248:G262)</f>
        <v>17.100000000000001</v>
      </c>
      <c r="H247" s="203">
        <f t="shared" ref="H247" si="103">SUM(H248:H262)</f>
        <v>27.9</v>
      </c>
      <c r="I247" s="203">
        <f t="shared" ref="I247:L247" si="104">SUM(I248:I262)</f>
        <v>29.9</v>
      </c>
      <c r="J247" s="203">
        <f t="shared" ref="J247" si="105">SUM(J248:J262)</f>
        <v>31.099999999999998</v>
      </c>
      <c r="K247" s="203">
        <f t="shared" si="104"/>
        <v>27.9</v>
      </c>
      <c r="L247" s="203">
        <f t="shared" si="104"/>
        <v>27.9</v>
      </c>
      <c r="M247" s="349"/>
    </row>
    <row r="248" spans="1:24" s="307" customFormat="1" x14ac:dyDescent="0.2">
      <c r="A248" s="308"/>
      <c r="B248" s="211"/>
      <c r="C248" s="212">
        <v>633001</v>
      </c>
      <c r="D248" s="213" t="s">
        <v>64</v>
      </c>
      <c r="E248" s="222"/>
      <c r="F248" s="522">
        <v>0.4</v>
      </c>
      <c r="G248" s="523">
        <v>1.2</v>
      </c>
      <c r="H248" s="523">
        <v>4</v>
      </c>
      <c r="I248" s="523">
        <v>4</v>
      </c>
      <c r="J248" s="523">
        <v>4</v>
      </c>
      <c r="K248" s="523">
        <v>4</v>
      </c>
      <c r="L248" s="523">
        <v>4</v>
      </c>
      <c r="M248" s="430"/>
    </row>
    <row r="249" spans="1:24" s="307" customFormat="1" x14ac:dyDescent="0.2">
      <c r="A249" s="308"/>
      <c r="B249" s="211"/>
      <c r="C249" s="212">
        <v>633002</v>
      </c>
      <c r="D249" s="213" t="s">
        <v>624</v>
      </c>
      <c r="E249" s="222"/>
      <c r="F249" s="522">
        <v>0.7</v>
      </c>
      <c r="G249" s="523">
        <v>0.1</v>
      </c>
      <c r="H249" s="523">
        <v>1</v>
      </c>
      <c r="I249" s="523">
        <v>1</v>
      </c>
      <c r="J249" s="523">
        <v>1</v>
      </c>
      <c r="K249" s="523">
        <v>1</v>
      </c>
      <c r="L249" s="523">
        <v>1</v>
      </c>
      <c r="M249" s="430"/>
    </row>
    <row r="250" spans="1:24" s="307" customFormat="1" x14ac:dyDescent="0.2">
      <c r="A250" s="308"/>
      <c r="B250" s="211"/>
      <c r="C250" s="212">
        <v>633003</v>
      </c>
      <c r="D250" s="213" t="s">
        <v>896</v>
      </c>
      <c r="E250" s="222"/>
      <c r="F250" s="522">
        <v>0</v>
      </c>
      <c r="G250" s="523">
        <v>0</v>
      </c>
      <c r="H250" s="523">
        <v>0</v>
      </c>
      <c r="I250" s="523">
        <v>0</v>
      </c>
      <c r="J250" s="523">
        <v>1.2</v>
      </c>
      <c r="K250" s="523">
        <v>0</v>
      </c>
      <c r="L250" s="523">
        <v>0</v>
      </c>
      <c r="M250" s="430"/>
    </row>
    <row r="251" spans="1:24" s="307" customFormat="1" x14ac:dyDescent="0.2">
      <c r="A251" s="308"/>
      <c r="B251" s="211"/>
      <c r="C251" s="212">
        <v>633004</v>
      </c>
      <c r="D251" s="213" t="s">
        <v>66</v>
      </c>
      <c r="E251" s="222"/>
      <c r="F251" s="522">
        <v>0.1</v>
      </c>
      <c r="G251" s="523">
        <v>0.6</v>
      </c>
      <c r="H251" s="523">
        <v>2</v>
      </c>
      <c r="I251" s="523">
        <v>2</v>
      </c>
      <c r="J251" s="523">
        <v>2</v>
      </c>
      <c r="K251" s="523">
        <v>2</v>
      </c>
      <c r="L251" s="523">
        <v>2</v>
      </c>
      <c r="M251" s="430"/>
    </row>
    <row r="252" spans="1:24" s="307" customFormat="1" x14ac:dyDescent="0.2">
      <c r="A252" s="308"/>
      <c r="B252" s="211"/>
      <c r="C252" s="212">
        <v>6330061</v>
      </c>
      <c r="D252" s="213" t="s">
        <v>190</v>
      </c>
      <c r="E252" s="222"/>
      <c r="F252" s="522">
        <v>2.8</v>
      </c>
      <c r="G252" s="523">
        <v>0.5</v>
      </c>
      <c r="H252" s="523">
        <v>4</v>
      </c>
      <c r="I252" s="523">
        <v>4</v>
      </c>
      <c r="J252" s="523">
        <v>4</v>
      </c>
      <c r="K252" s="523">
        <v>4</v>
      </c>
      <c r="L252" s="523">
        <v>4</v>
      </c>
      <c r="M252" s="430"/>
    </row>
    <row r="253" spans="1:24" s="307" customFormat="1" x14ac:dyDescent="0.2">
      <c r="A253" s="308"/>
      <c r="B253" s="211"/>
      <c r="C253" s="212">
        <v>6330062</v>
      </c>
      <c r="D253" s="213" t="s">
        <v>67</v>
      </c>
      <c r="E253" s="222"/>
      <c r="F253" s="522">
        <v>1</v>
      </c>
      <c r="G253" s="523">
        <v>1.7</v>
      </c>
      <c r="H253" s="523">
        <v>0</v>
      </c>
      <c r="I253" s="523">
        <v>0</v>
      </c>
      <c r="J253" s="523">
        <v>0</v>
      </c>
      <c r="K253" s="523">
        <v>0</v>
      </c>
      <c r="L253" s="523">
        <v>0</v>
      </c>
      <c r="M253" s="430"/>
    </row>
    <row r="254" spans="1:24" s="307" customFormat="1" x14ac:dyDescent="0.2">
      <c r="A254" s="308"/>
      <c r="B254" s="211"/>
      <c r="C254" s="212">
        <v>6330063</v>
      </c>
      <c r="D254" s="213" t="s">
        <v>68</v>
      </c>
      <c r="E254" s="222"/>
      <c r="F254" s="522">
        <v>3.4</v>
      </c>
      <c r="G254" s="523">
        <v>4</v>
      </c>
      <c r="H254" s="523">
        <v>4</v>
      </c>
      <c r="I254" s="523">
        <v>6</v>
      </c>
      <c r="J254" s="523">
        <v>6</v>
      </c>
      <c r="K254" s="523">
        <v>4</v>
      </c>
      <c r="L254" s="523">
        <v>4</v>
      </c>
      <c r="M254" s="430"/>
    </row>
    <row r="255" spans="1:24" s="307" customFormat="1" x14ac:dyDescent="0.2">
      <c r="A255" s="308"/>
      <c r="B255" s="211"/>
      <c r="C255" s="212">
        <v>6330065</v>
      </c>
      <c r="D255" s="213" t="s">
        <v>738</v>
      </c>
      <c r="E255" s="222"/>
      <c r="F255" s="522">
        <v>0.2</v>
      </c>
      <c r="G255" s="523">
        <v>0.1</v>
      </c>
      <c r="H255" s="523">
        <v>0.5</v>
      </c>
      <c r="I255" s="523">
        <v>0.5</v>
      </c>
      <c r="J255" s="523">
        <v>0.5</v>
      </c>
      <c r="K255" s="523">
        <v>0.5</v>
      </c>
      <c r="L255" s="523">
        <v>0.5</v>
      </c>
      <c r="M255" s="420"/>
    </row>
    <row r="256" spans="1:24" s="307" customFormat="1" x14ac:dyDescent="0.2">
      <c r="A256" s="308"/>
      <c r="B256" s="211"/>
      <c r="C256" s="212">
        <v>6330065</v>
      </c>
      <c r="D256" s="213" t="s">
        <v>134</v>
      </c>
      <c r="E256" s="222"/>
      <c r="F256" s="522">
        <v>4.5</v>
      </c>
      <c r="G256" s="523">
        <v>1.8</v>
      </c>
      <c r="H256" s="523">
        <v>5</v>
      </c>
      <c r="I256" s="523">
        <v>5</v>
      </c>
      <c r="J256" s="523">
        <v>5</v>
      </c>
      <c r="K256" s="523">
        <v>5</v>
      </c>
      <c r="L256" s="523">
        <v>5</v>
      </c>
      <c r="M256" s="430"/>
    </row>
    <row r="257" spans="1:24" s="307" customFormat="1" x14ac:dyDescent="0.2">
      <c r="A257" s="308"/>
      <c r="B257" s="211"/>
      <c r="C257" s="212">
        <v>6330066</v>
      </c>
      <c r="D257" s="213" t="s">
        <v>574</v>
      </c>
      <c r="E257" s="222"/>
      <c r="F257" s="522">
        <v>0.4</v>
      </c>
      <c r="G257" s="523">
        <v>0.5</v>
      </c>
      <c r="H257" s="523">
        <v>3</v>
      </c>
      <c r="I257" s="523">
        <v>3</v>
      </c>
      <c r="J257" s="523">
        <v>3</v>
      </c>
      <c r="K257" s="523">
        <v>3</v>
      </c>
      <c r="L257" s="523">
        <v>3</v>
      </c>
      <c r="M257" s="430"/>
    </row>
    <row r="258" spans="1:24" s="307" customFormat="1" x14ac:dyDescent="0.2">
      <c r="A258" s="308"/>
      <c r="B258" s="211"/>
      <c r="C258" s="212">
        <v>6330067</v>
      </c>
      <c r="D258" s="213" t="s">
        <v>72</v>
      </c>
      <c r="E258" s="222"/>
      <c r="F258" s="522">
        <v>0.3</v>
      </c>
      <c r="G258" s="523">
        <v>0.3</v>
      </c>
      <c r="H258" s="523">
        <v>0.4</v>
      </c>
      <c r="I258" s="523">
        <v>0.4</v>
      </c>
      <c r="J258" s="523">
        <v>0.4</v>
      </c>
      <c r="K258" s="523">
        <v>0.4</v>
      </c>
      <c r="L258" s="523">
        <v>0.4</v>
      </c>
      <c r="M258" s="430"/>
    </row>
    <row r="259" spans="1:24" s="307" customFormat="1" x14ac:dyDescent="0.2">
      <c r="A259" s="308"/>
      <c r="B259" s="211"/>
      <c r="C259" s="212">
        <v>6330068</v>
      </c>
      <c r="D259" s="213" t="s">
        <v>575</v>
      </c>
      <c r="E259" s="222"/>
      <c r="F259" s="522">
        <v>2.1</v>
      </c>
      <c r="G259" s="523">
        <v>0</v>
      </c>
      <c r="H259" s="523">
        <v>0.5</v>
      </c>
      <c r="I259" s="523">
        <v>0.5</v>
      </c>
      <c r="J259" s="523">
        <v>0.5</v>
      </c>
      <c r="K259" s="523">
        <v>0.5</v>
      </c>
      <c r="L259" s="523">
        <v>0.5</v>
      </c>
      <c r="M259" s="420"/>
    </row>
    <row r="260" spans="1:24" s="307" customFormat="1" x14ac:dyDescent="0.2">
      <c r="A260" s="308"/>
      <c r="B260" s="211"/>
      <c r="C260" s="212">
        <v>633009</v>
      </c>
      <c r="D260" s="213" t="s">
        <v>73</v>
      </c>
      <c r="E260" s="222"/>
      <c r="F260" s="522">
        <v>2.6</v>
      </c>
      <c r="G260" s="523">
        <v>2.8</v>
      </c>
      <c r="H260" s="523">
        <v>0.5</v>
      </c>
      <c r="I260" s="523">
        <v>0.5</v>
      </c>
      <c r="J260" s="523">
        <v>0.5</v>
      </c>
      <c r="K260" s="523">
        <v>0.5</v>
      </c>
      <c r="L260" s="523">
        <v>0.5</v>
      </c>
      <c r="M260" s="420"/>
    </row>
    <row r="261" spans="1:24" s="307" customFormat="1" x14ac:dyDescent="0.2">
      <c r="A261" s="306"/>
      <c r="B261" s="211"/>
      <c r="C261" s="212">
        <v>633013</v>
      </c>
      <c r="D261" s="213" t="s">
        <v>74</v>
      </c>
      <c r="E261" s="222"/>
      <c r="F261" s="522">
        <v>0</v>
      </c>
      <c r="G261" s="523">
        <v>0.8</v>
      </c>
      <c r="H261" s="523">
        <v>0</v>
      </c>
      <c r="I261" s="523">
        <v>0</v>
      </c>
      <c r="J261" s="523">
        <v>0</v>
      </c>
      <c r="K261" s="523">
        <v>0</v>
      </c>
      <c r="L261" s="523">
        <v>0</v>
      </c>
      <c r="M261" s="430"/>
    </row>
    <row r="262" spans="1:24" s="307" customFormat="1" x14ac:dyDescent="0.2">
      <c r="A262" s="308"/>
      <c r="B262" s="211"/>
      <c r="C262" s="212">
        <v>633016</v>
      </c>
      <c r="D262" s="213" t="s">
        <v>75</v>
      </c>
      <c r="E262" s="222"/>
      <c r="F262" s="522">
        <v>3.7</v>
      </c>
      <c r="G262" s="523">
        <v>2.7</v>
      </c>
      <c r="H262" s="523">
        <v>3</v>
      </c>
      <c r="I262" s="523">
        <v>3</v>
      </c>
      <c r="J262" s="523">
        <v>3</v>
      </c>
      <c r="K262" s="523">
        <v>3</v>
      </c>
      <c r="L262" s="523">
        <v>3</v>
      </c>
      <c r="M262" s="430"/>
    </row>
    <row r="263" spans="1:24" s="307" customFormat="1" x14ac:dyDescent="0.2">
      <c r="A263" s="308"/>
      <c r="B263" s="211">
        <v>634</v>
      </c>
      <c r="C263" s="212"/>
      <c r="D263" s="220" t="s">
        <v>76</v>
      </c>
      <c r="E263" s="223"/>
      <c r="F263" s="223">
        <f t="shared" ref="F263" si="106">SUM(F264:F269)</f>
        <v>1.6</v>
      </c>
      <c r="G263" s="203">
        <f>SUM(G264:G269)</f>
        <v>2.2000000000000002</v>
      </c>
      <c r="H263" s="203">
        <f t="shared" ref="H263" si="107">SUM(H264:H269)</f>
        <v>3.4000000000000004</v>
      </c>
      <c r="I263" s="203">
        <f t="shared" ref="I263:L263" si="108">SUM(I264:I269)</f>
        <v>4.4000000000000004</v>
      </c>
      <c r="J263" s="203">
        <f t="shared" ref="J263" si="109">SUM(J264:J269)</f>
        <v>4.4000000000000004</v>
      </c>
      <c r="K263" s="203">
        <f t="shared" si="108"/>
        <v>3.4000000000000004</v>
      </c>
      <c r="L263" s="203">
        <f t="shared" si="108"/>
        <v>3.4000000000000004</v>
      </c>
      <c r="M263" s="430"/>
    </row>
    <row r="264" spans="1:24" s="307" customFormat="1" x14ac:dyDescent="0.2">
      <c r="A264" s="308"/>
      <c r="B264" s="211"/>
      <c r="C264" s="212">
        <v>634001</v>
      </c>
      <c r="D264" s="213" t="s">
        <v>77</v>
      </c>
      <c r="E264" s="222"/>
      <c r="F264" s="522">
        <v>0.1</v>
      </c>
      <c r="G264" s="523">
        <v>0.7</v>
      </c>
      <c r="H264" s="523">
        <v>0.5</v>
      </c>
      <c r="I264" s="523">
        <v>1</v>
      </c>
      <c r="J264" s="523">
        <v>1</v>
      </c>
      <c r="K264" s="523">
        <v>0.5</v>
      </c>
      <c r="L264" s="523">
        <v>0.5</v>
      </c>
      <c r="M264" s="420"/>
    </row>
    <row r="265" spans="1:24" s="307" customFormat="1" x14ac:dyDescent="0.2">
      <c r="A265" s="308"/>
      <c r="B265" s="211"/>
      <c r="C265" s="212">
        <v>6340021</v>
      </c>
      <c r="D265" s="213" t="s">
        <v>78</v>
      </c>
      <c r="E265" s="222"/>
      <c r="F265" s="522">
        <v>1.3</v>
      </c>
      <c r="G265" s="523">
        <v>0.3</v>
      </c>
      <c r="H265" s="523">
        <v>0.5</v>
      </c>
      <c r="I265" s="523">
        <v>0.5</v>
      </c>
      <c r="J265" s="523">
        <v>0.5</v>
      </c>
      <c r="K265" s="523">
        <v>0.5</v>
      </c>
      <c r="L265" s="523">
        <v>0.5</v>
      </c>
      <c r="M265" s="349"/>
    </row>
    <row r="266" spans="1:24" s="307" customFormat="1" x14ac:dyDescent="0.2">
      <c r="A266" s="308"/>
      <c r="B266" s="211"/>
      <c r="C266" s="212">
        <v>6340022</v>
      </c>
      <c r="D266" s="213" t="s">
        <v>79</v>
      </c>
      <c r="E266" s="222"/>
      <c r="F266" s="522">
        <v>0</v>
      </c>
      <c r="G266" s="523">
        <v>1</v>
      </c>
      <c r="H266" s="523">
        <v>0</v>
      </c>
      <c r="I266" s="523">
        <v>0.5</v>
      </c>
      <c r="J266" s="523">
        <v>0.5</v>
      </c>
      <c r="K266" s="523">
        <v>0</v>
      </c>
      <c r="L266" s="523">
        <v>0</v>
      </c>
      <c r="M266" s="420"/>
    </row>
    <row r="267" spans="1:24" s="307" customFormat="1" x14ac:dyDescent="0.2">
      <c r="A267" s="308"/>
      <c r="B267" s="211"/>
      <c r="C267" s="212">
        <v>634003</v>
      </c>
      <c r="D267" s="213" t="s">
        <v>264</v>
      </c>
      <c r="E267" s="222"/>
      <c r="F267" s="522">
        <v>0.2</v>
      </c>
      <c r="G267" s="523">
        <v>0.2</v>
      </c>
      <c r="H267" s="523">
        <v>1.2</v>
      </c>
      <c r="I267" s="523">
        <v>1.2</v>
      </c>
      <c r="J267" s="523">
        <v>1.2</v>
      </c>
      <c r="K267" s="523">
        <v>1.2</v>
      </c>
      <c r="L267" s="523">
        <v>1.2</v>
      </c>
      <c r="M267" s="420"/>
    </row>
    <row r="268" spans="1:24" s="307" customFormat="1" x14ac:dyDescent="0.2">
      <c r="A268" s="306"/>
      <c r="B268" s="211"/>
      <c r="C268" s="212">
        <v>634004</v>
      </c>
      <c r="D268" s="213" t="s">
        <v>80</v>
      </c>
      <c r="E268" s="203"/>
      <c r="F268" s="522">
        <v>0</v>
      </c>
      <c r="G268" s="523">
        <v>0</v>
      </c>
      <c r="H268" s="523">
        <v>1</v>
      </c>
      <c r="I268" s="523">
        <v>1</v>
      </c>
      <c r="J268" s="523">
        <v>1</v>
      </c>
      <c r="K268" s="523">
        <v>1</v>
      </c>
      <c r="L268" s="523">
        <v>1</v>
      </c>
      <c r="M268" s="420"/>
    </row>
    <row r="269" spans="1:24" s="307" customFormat="1" x14ac:dyDescent="0.2">
      <c r="A269" s="308"/>
      <c r="B269" s="211"/>
      <c r="C269" s="212">
        <v>634005</v>
      </c>
      <c r="D269" s="213" t="s">
        <v>81</v>
      </c>
      <c r="E269" s="222"/>
      <c r="F269" s="522">
        <v>0</v>
      </c>
      <c r="G269" s="523">
        <v>0</v>
      </c>
      <c r="H269" s="523">
        <v>0.2</v>
      </c>
      <c r="I269" s="523">
        <v>0.2</v>
      </c>
      <c r="J269" s="523">
        <v>0.2</v>
      </c>
      <c r="K269" s="523">
        <v>0.2</v>
      </c>
      <c r="L269" s="523">
        <v>0.2</v>
      </c>
      <c r="M269" s="420"/>
    </row>
    <row r="270" spans="1:24" s="307" customFormat="1" x14ac:dyDescent="0.2">
      <c r="A270" s="308"/>
      <c r="B270" s="211">
        <v>635</v>
      </c>
      <c r="C270" s="212"/>
      <c r="D270" s="220" t="s">
        <v>82</v>
      </c>
      <c r="E270" s="223"/>
      <c r="F270" s="223">
        <f t="shared" ref="F270" si="110">SUM(F271:F276)</f>
        <v>17.3</v>
      </c>
      <c r="G270" s="203">
        <f>SUM(G271:G276)</f>
        <v>24.299999999999997</v>
      </c>
      <c r="H270" s="203">
        <f t="shared" ref="H270" si="111">SUM(H271:H276)</f>
        <v>28.2</v>
      </c>
      <c r="I270" s="203">
        <f t="shared" ref="I270:L270" si="112">SUM(I271:I276)</f>
        <v>31.2</v>
      </c>
      <c r="J270" s="203">
        <f t="shared" ref="J270" si="113">SUM(J271:J276)</f>
        <v>31.2</v>
      </c>
      <c r="K270" s="203">
        <f t="shared" si="112"/>
        <v>28.2</v>
      </c>
      <c r="L270" s="203">
        <f t="shared" si="112"/>
        <v>28.2</v>
      </c>
      <c r="M270" s="420"/>
      <c r="O270" s="309"/>
      <c r="P270" s="309"/>
      <c r="Q270" s="309"/>
      <c r="R270" s="309"/>
      <c r="S270" s="309"/>
      <c r="T270" s="309"/>
      <c r="U270" s="309"/>
      <c r="V270" s="309"/>
      <c r="W270" s="309"/>
      <c r="X270" s="309"/>
    </row>
    <row r="271" spans="1:24" s="307" customFormat="1" x14ac:dyDescent="0.2">
      <c r="A271" s="308"/>
      <c r="B271" s="211"/>
      <c r="C271" s="212">
        <v>635002</v>
      </c>
      <c r="D271" s="213" t="s">
        <v>83</v>
      </c>
      <c r="E271" s="222"/>
      <c r="F271" s="522">
        <v>4.2</v>
      </c>
      <c r="G271" s="523">
        <v>4.7</v>
      </c>
      <c r="H271" s="523">
        <v>25</v>
      </c>
      <c r="I271" s="523">
        <v>25</v>
      </c>
      <c r="J271" s="614">
        <v>5</v>
      </c>
      <c r="K271" s="523">
        <v>25</v>
      </c>
      <c r="L271" s="523">
        <v>25</v>
      </c>
      <c r="M271" s="430" t="s">
        <v>1254</v>
      </c>
      <c r="O271" s="403"/>
      <c r="P271" s="403"/>
      <c r="Q271" s="403"/>
      <c r="R271" s="403"/>
      <c r="S271" s="403"/>
      <c r="T271" s="403"/>
      <c r="U271" s="403"/>
      <c r="V271" s="403"/>
      <c r="W271" s="403"/>
      <c r="X271" s="403"/>
    </row>
    <row r="272" spans="1:24" s="307" customFormat="1" x14ac:dyDescent="0.2">
      <c r="A272" s="308"/>
      <c r="B272" s="211"/>
      <c r="C272" s="212">
        <v>635003</v>
      </c>
      <c r="D272" s="213" t="s">
        <v>84</v>
      </c>
      <c r="E272" s="222"/>
      <c r="F272" s="522">
        <v>0</v>
      </c>
      <c r="G272" s="523">
        <v>0</v>
      </c>
      <c r="H272" s="523">
        <v>0</v>
      </c>
      <c r="I272" s="523">
        <v>0</v>
      </c>
      <c r="J272" s="523">
        <v>0</v>
      </c>
      <c r="K272" s="523">
        <v>0</v>
      </c>
      <c r="L272" s="523">
        <v>0</v>
      </c>
      <c r="M272" s="430"/>
    </row>
    <row r="273" spans="1:24" s="307" customFormat="1" x14ac:dyDescent="0.2">
      <c r="A273" s="308"/>
      <c r="B273" s="211"/>
      <c r="C273" s="212">
        <v>6350041</v>
      </c>
      <c r="D273" s="213" t="s">
        <v>85</v>
      </c>
      <c r="E273" s="222"/>
      <c r="F273" s="522">
        <v>0</v>
      </c>
      <c r="G273" s="523">
        <v>0</v>
      </c>
      <c r="H273" s="523">
        <v>0.5</v>
      </c>
      <c r="I273" s="523">
        <v>0.5</v>
      </c>
      <c r="J273" s="523">
        <v>0.5</v>
      </c>
      <c r="K273" s="523">
        <v>0.5</v>
      </c>
      <c r="L273" s="523">
        <v>0.5</v>
      </c>
      <c r="M273" s="420"/>
    </row>
    <row r="274" spans="1:24" s="307" customFormat="1" x14ac:dyDescent="0.2">
      <c r="A274" s="308"/>
      <c r="B274" s="211"/>
      <c r="C274" s="212">
        <v>6350044</v>
      </c>
      <c r="D274" s="213" t="s">
        <v>86</v>
      </c>
      <c r="E274" s="222"/>
      <c r="F274" s="522">
        <v>0.4</v>
      </c>
      <c r="G274" s="523">
        <v>0.8</v>
      </c>
      <c r="H274" s="523">
        <v>0.7</v>
      </c>
      <c r="I274" s="523">
        <v>0.7</v>
      </c>
      <c r="J274" s="523">
        <v>0.7</v>
      </c>
      <c r="K274" s="523">
        <v>0.7</v>
      </c>
      <c r="L274" s="523">
        <v>0.7</v>
      </c>
      <c r="M274" s="430"/>
    </row>
    <row r="275" spans="1:24" s="307" customFormat="1" x14ac:dyDescent="0.2">
      <c r="A275" s="306"/>
      <c r="B275" s="211"/>
      <c r="C275" s="212">
        <v>635006</v>
      </c>
      <c r="D275" s="213" t="s">
        <v>87</v>
      </c>
      <c r="E275" s="222"/>
      <c r="F275" s="522">
        <v>0</v>
      </c>
      <c r="G275" s="523">
        <v>1.4</v>
      </c>
      <c r="H275" s="523">
        <v>2</v>
      </c>
      <c r="I275" s="523">
        <v>5</v>
      </c>
      <c r="J275" s="523">
        <v>5</v>
      </c>
      <c r="K275" s="523">
        <v>2</v>
      </c>
      <c r="L275" s="523">
        <v>2</v>
      </c>
      <c r="M275" s="420"/>
    </row>
    <row r="276" spans="1:24" s="309" customFormat="1" x14ac:dyDescent="0.2">
      <c r="A276" s="402"/>
      <c r="B276" s="211"/>
      <c r="C276" s="212">
        <v>635009</v>
      </c>
      <c r="D276" s="213" t="s">
        <v>411</v>
      </c>
      <c r="E276" s="222"/>
      <c r="F276" s="522">
        <v>12.7</v>
      </c>
      <c r="G276" s="523">
        <v>17.399999999999999</v>
      </c>
      <c r="H276" s="523">
        <v>0</v>
      </c>
      <c r="I276" s="523">
        <v>0</v>
      </c>
      <c r="J276" s="614">
        <v>20</v>
      </c>
      <c r="K276" s="523">
        <v>0</v>
      </c>
      <c r="L276" s="523">
        <v>0</v>
      </c>
      <c r="M276" s="430" t="s">
        <v>1254</v>
      </c>
      <c r="O276" s="307"/>
      <c r="P276" s="307"/>
      <c r="Q276" s="307"/>
      <c r="R276" s="307"/>
      <c r="S276" s="307"/>
      <c r="T276" s="307"/>
      <c r="U276" s="307"/>
      <c r="V276" s="307"/>
      <c r="W276" s="307"/>
      <c r="X276" s="307"/>
    </row>
    <row r="277" spans="1:24" s="403" customFormat="1" x14ac:dyDescent="0.2">
      <c r="A277" s="402"/>
      <c r="B277" s="211">
        <v>636</v>
      </c>
      <c r="C277" s="219"/>
      <c r="D277" s="220" t="s">
        <v>1023</v>
      </c>
      <c r="E277" s="223"/>
      <c r="F277" s="223">
        <f t="shared" ref="F277" si="114">SUM(F278)</f>
        <v>0.7</v>
      </c>
      <c r="G277" s="203">
        <f>SUM(G278)</f>
        <v>0.6</v>
      </c>
      <c r="H277" s="203">
        <f t="shared" ref="H277:L277" si="115">SUM(H278)</f>
        <v>1.2</v>
      </c>
      <c r="I277" s="203">
        <f t="shared" si="115"/>
        <v>1.2</v>
      </c>
      <c r="J277" s="203">
        <f t="shared" si="115"/>
        <v>1.2</v>
      </c>
      <c r="K277" s="203">
        <f t="shared" si="115"/>
        <v>1.2</v>
      </c>
      <c r="L277" s="203">
        <f t="shared" si="115"/>
        <v>1.2</v>
      </c>
      <c r="M277" s="174"/>
      <c r="O277" s="307"/>
      <c r="P277" s="307"/>
      <c r="Q277" s="307"/>
      <c r="R277" s="307"/>
      <c r="S277" s="307"/>
      <c r="T277" s="307"/>
      <c r="U277" s="307"/>
      <c r="V277" s="307"/>
      <c r="W277" s="307"/>
      <c r="X277" s="307"/>
    </row>
    <row r="278" spans="1:24" s="307" customFormat="1" x14ac:dyDescent="0.2">
      <c r="A278" s="306"/>
      <c r="B278" s="211"/>
      <c r="C278" s="212">
        <v>636002</v>
      </c>
      <c r="D278" s="213" t="s">
        <v>1024</v>
      </c>
      <c r="E278" s="221"/>
      <c r="F278" s="522">
        <v>0.7</v>
      </c>
      <c r="G278" s="523">
        <v>0.6</v>
      </c>
      <c r="H278" s="523">
        <v>1.2</v>
      </c>
      <c r="I278" s="523">
        <v>1.2</v>
      </c>
      <c r="J278" s="523">
        <v>1.2</v>
      </c>
      <c r="K278" s="523">
        <v>1.2</v>
      </c>
      <c r="L278" s="523">
        <v>1.2</v>
      </c>
      <c r="M278" s="420"/>
    </row>
    <row r="279" spans="1:24" s="307" customFormat="1" x14ac:dyDescent="0.2">
      <c r="A279" s="308"/>
      <c r="B279" s="211">
        <v>637</v>
      </c>
      <c r="C279" s="219"/>
      <c r="D279" s="220" t="s">
        <v>88</v>
      </c>
      <c r="E279" s="223"/>
      <c r="F279" s="203">
        <f t="shared" ref="F279" si="116">SUM(F280:F314)</f>
        <v>118.89999999999999</v>
      </c>
      <c r="G279" s="203">
        <f>SUM(G280:G314)</f>
        <v>105.10000000000001</v>
      </c>
      <c r="H279" s="203">
        <f t="shared" ref="H279" si="117">SUM(H280:H314)</f>
        <v>122.5</v>
      </c>
      <c r="I279" s="203">
        <f t="shared" ref="I279:L279" si="118">SUM(I280:I314)</f>
        <v>116.3</v>
      </c>
      <c r="J279" s="203">
        <f t="shared" ref="J279" si="119">SUM(J280:J314)</f>
        <v>133.30000000000001</v>
      </c>
      <c r="K279" s="203">
        <f t="shared" si="118"/>
        <v>124.5</v>
      </c>
      <c r="L279" s="203">
        <f t="shared" si="118"/>
        <v>119.5</v>
      </c>
      <c r="M279" s="420"/>
    </row>
    <row r="280" spans="1:24" s="307" customFormat="1" x14ac:dyDescent="0.2">
      <c r="A280" s="308"/>
      <c r="B280" s="211"/>
      <c r="C280" s="212">
        <v>636002</v>
      </c>
      <c r="D280" s="213" t="s">
        <v>289</v>
      </c>
      <c r="E280" s="222"/>
      <c r="F280" s="522">
        <v>0.1</v>
      </c>
      <c r="G280" s="523">
        <v>0</v>
      </c>
      <c r="H280" s="523">
        <v>0</v>
      </c>
      <c r="I280" s="523">
        <v>0</v>
      </c>
      <c r="J280" s="523">
        <v>0</v>
      </c>
      <c r="K280" s="523">
        <v>0</v>
      </c>
      <c r="L280" s="523">
        <v>0</v>
      </c>
      <c r="M280" s="420"/>
    </row>
    <row r="281" spans="1:24" s="307" customFormat="1" x14ac:dyDescent="0.2">
      <c r="A281" s="308"/>
      <c r="B281" s="211"/>
      <c r="C281" s="212">
        <v>637001</v>
      </c>
      <c r="D281" s="213" t="s">
        <v>89</v>
      </c>
      <c r="E281" s="222"/>
      <c r="F281" s="522">
        <v>0.7</v>
      </c>
      <c r="G281" s="523">
        <v>1</v>
      </c>
      <c r="H281" s="523">
        <v>1</v>
      </c>
      <c r="I281" s="523">
        <v>1</v>
      </c>
      <c r="J281" s="614">
        <v>4</v>
      </c>
      <c r="K281" s="523">
        <v>1</v>
      </c>
      <c r="L281" s="523">
        <v>1</v>
      </c>
      <c r="M281" s="430" t="s">
        <v>1254</v>
      </c>
    </row>
    <row r="282" spans="1:24" s="307" customFormat="1" x14ac:dyDescent="0.2">
      <c r="A282" s="308"/>
      <c r="B282" s="211"/>
      <c r="C282" s="212">
        <v>637002</v>
      </c>
      <c r="D282" s="213" t="s">
        <v>368</v>
      </c>
      <c r="E282" s="222"/>
      <c r="F282" s="522">
        <v>0</v>
      </c>
      <c r="G282" s="523">
        <v>0.4</v>
      </c>
      <c r="H282" s="523">
        <v>5</v>
      </c>
      <c r="I282" s="523">
        <v>0</v>
      </c>
      <c r="J282" s="523">
        <v>0</v>
      </c>
      <c r="K282" s="523">
        <v>0</v>
      </c>
      <c r="L282" s="523">
        <v>0</v>
      </c>
      <c r="M282" s="430"/>
    </row>
    <row r="283" spans="1:24" s="307" customFormat="1" x14ac:dyDescent="0.2">
      <c r="A283" s="308"/>
      <c r="B283" s="211"/>
      <c r="C283" s="212">
        <v>637003</v>
      </c>
      <c r="D283" s="213" t="s">
        <v>576</v>
      </c>
      <c r="E283" s="222"/>
      <c r="F283" s="522">
        <v>0.7</v>
      </c>
      <c r="G283" s="523">
        <v>0.5</v>
      </c>
      <c r="H283" s="523">
        <v>0.5</v>
      </c>
      <c r="I283" s="523">
        <v>0.5</v>
      </c>
      <c r="J283" s="523">
        <v>0.5</v>
      </c>
      <c r="K283" s="523">
        <v>0.5</v>
      </c>
      <c r="L283" s="523">
        <v>0.5</v>
      </c>
      <c r="M283" s="420"/>
    </row>
    <row r="284" spans="1:24" s="307" customFormat="1" x14ac:dyDescent="0.2">
      <c r="A284" s="308"/>
      <c r="B284" s="211"/>
      <c r="C284" s="212">
        <v>637004</v>
      </c>
      <c r="D284" s="213" t="s">
        <v>94</v>
      </c>
      <c r="E284" s="222"/>
      <c r="F284" s="522">
        <v>0.6</v>
      </c>
      <c r="G284" s="523">
        <v>0</v>
      </c>
      <c r="H284" s="523">
        <v>0.6</v>
      </c>
      <c r="I284" s="523">
        <v>0.6</v>
      </c>
      <c r="J284" s="523">
        <v>0.6</v>
      </c>
      <c r="K284" s="523">
        <v>0.6</v>
      </c>
      <c r="L284" s="523">
        <v>0.6</v>
      </c>
      <c r="M284" s="430"/>
    </row>
    <row r="285" spans="1:24" s="307" customFormat="1" x14ac:dyDescent="0.2">
      <c r="A285" s="308"/>
      <c r="B285" s="211"/>
      <c r="C285" s="212">
        <v>6370041</v>
      </c>
      <c r="D285" s="213" t="s">
        <v>91</v>
      </c>
      <c r="E285" s="222"/>
      <c r="F285" s="522">
        <v>4.2</v>
      </c>
      <c r="G285" s="523">
        <v>4.5</v>
      </c>
      <c r="H285" s="523">
        <v>5</v>
      </c>
      <c r="I285" s="523">
        <v>6</v>
      </c>
      <c r="J285" s="523">
        <v>6</v>
      </c>
      <c r="K285" s="523">
        <v>5</v>
      </c>
      <c r="L285" s="523">
        <v>5</v>
      </c>
      <c r="M285" s="430"/>
    </row>
    <row r="286" spans="1:24" s="307" customFormat="1" x14ac:dyDescent="0.2">
      <c r="A286" s="308"/>
      <c r="B286" s="214"/>
      <c r="C286" s="212">
        <v>63700410</v>
      </c>
      <c r="D286" s="213" t="s">
        <v>819</v>
      </c>
      <c r="E286" s="222"/>
      <c r="F286" s="522">
        <v>1.7</v>
      </c>
      <c r="G286" s="523">
        <v>2.2999999999999998</v>
      </c>
      <c r="H286" s="523">
        <v>2.2999999999999998</v>
      </c>
      <c r="I286" s="523">
        <v>2.8</v>
      </c>
      <c r="J286" s="523">
        <v>2.8</v>
      </c>
      <c r="K286" s="523">
        <v>2.2999999999999998</v>
      </c>
      <c r="L286" s="523">
        <v>2.2999999999999998</v>
      </c>
      <c r="M286" s="430"/>
    </row>
    <row r="287" spans="1:24" s="307" customFormat="1" x14ac:dyDescent="0.2">
      <c r="A287" s="308"/>
      <c r="B287" s="214"/>
      <c r="C287" s="212">
        <v>63700412</v>
      </c>
      <c r="D287" s="213" t="s">
        <v>947</v>
      </c>
      <c r="E287" s="222"/>
      <c r="F287" s="522">
        <v>0.1</v>
      </c>
      <c r="G287" s="523">
        <v>0</v>
      </c>
      <c r="H287" s="523">
        <v>0</v>
      </c>
      <c r="I287" s="523">
        <v>0</v>
      </c>
      <c r="J287" s="523">
        <v>0</v>
      </c>
      <c r="K287" s="523">
        <v>0</v>
      </c>
      <c r="L287" s="523">
        <v>0</v>
      </c>
      <c r="M287" s="420"/>
    </row>
    <row r="288" spans="1:24" s="307" customFormat="1" x14ac:dyDescent="0.2">
      <c r="A288" s="308"/>
      <c r="B288" s="211"/>
      <c r="C288" s="212">
        <v>6370046</v>
      </c>
      <c r="D288" s="213" t="s">
        <v>93</v>
      </c>
      <c r="E288" s="222"/>
      <c r="F288" s="522">
        <v>0</v>
      </c>
      <c r="G288" s="523">
        <v>0</v>
      </c>
      <c r="H288" s="523">
        <v>0</v>
      </c>
      <c r="I288" s="523">
        <v>0</v>
      </c>
      <c r="J288" s="523">
        <v>0</v>
      </c>
      <c r="K288" s="523">
        <v>0</v>
      </c>
      <c r="L288" s="523">
        <v>0</v>
      </c>
      <c r="M288" s="420"/>
    </row>
    <row r="289" spans="1:24" s="307" customFormat="1" ht="12.75" customHeight="1" x14ac:dyDescent="0.2">
      <c r="A289" s="308"/>
      <c r="B289" s="211"/>
      <c r="C289" s="212">
        <v>6370048</v>
      </c>
      <c r="D289" s="213" t="s">
        <v>694</v>
      </c>
      <c r="E289" s="222"/>
      <c r="F289" s="522">
        <v>7.8</v>
      </c>
      <c r="G289" s="523">
        <v>8.3000000000000007</v>
      </c>
      <c r="H289" s="523">
        <v>7</v>
      </c>
      <c r="I289" s="523">
        <v>7</v>
      </c>
      <c r="J289" s="523">
        <v>7</v>
      </c>
      <c r="K289" s="523">
        <v>7</v>
      </c>
      <c r="L289" s="523">
        <v>7</v>
      </c>
      <c r="M289" s="420"/>
    </row>
    <row r="290" spans="1:24" s="307" customFormat="1" x14ac:dyDescent="0.2">
      <c r="A290" s="308"/>
      <c r="B290" s="211"/>
      <c r="C290" s="212">
        <v>6370054</v>
      </c>
      <c r="D290" s="213" t="s">
        <v>97</v>
      </c>
      <c r="E290" s="222"/>
      <c r="F290" s="522">
        <v>0</v>
      </c>
      <c r="G290" s="523">
        <v>0</v>
      </c>
      <c r="H290" s="523">
        <v>0</v>
      </c>
      <c r="I290" s="523">
        <v>0</v>
      </c>
      <c r="J290" s="523">
        <v>0</v>
      </c>
      <c r="K290" s="523">
        <v>0</v>
      </c>
      <c r="L290" s="523">
        <v>0</v>
      </c>
      <c r="M290" s="430"/>
      <c r="O290" s="403"/>
      <c r="P290" s="403"/>
      <c r="Q290" s="403"/>
      <c r="R290" s="403"/>
      <c r="S290" s="403"/>
      <c r="T290" s="403"/>
      <c r="U290" s="403"/>
      <c r="V290" s="403"/>
      <c r="W290" s="403"/>
      <c r="X290" s="403"/>
    </row>
    <row r="291" spans="1:24" s="307" customFormat="1" x14ac:dyDescent="0.2">
      <c r="A291" s="308"/>
      <c r="B291" s="211"/>
      <c r="C291" s="212">
        <v>6370056</v>
      </c>
      <c r="D291" s="213" t="s">
        <v>95</v>
      </c>
      <c r="E291" s="222"/>
      <c r="F291" s="522">
        <v>12</v>
      </c>
      <c r="G291" s="523">
        <v>12</v>
      </c>
      <c r="H291" s="523">
        <v>12</v>
      </c>
      <c r="I291" s="523">
        <v>12</v>
      </c>
      <c r="J291" s="523">
        <v>12</v>
      </c>
      <c r="K291" s="523">
        <v>12</v>
      </c>
      <c r="L291" s="523">
        <v>12</v>
      </c>
      <c r="M291" s="430"/>
    </row>
    <row r="292" spans="1:24" s="307" customFormat="1" x14ac:dyDescent="0.2">
      <c r="A292" s="308"/>
      <c r="B292" s="211"/>
      <c r="C292" s="212">
        <v>6370056</v>
      </c>
      <c r="D292" s="213" t="s">
        <v>96</v>
      </c>
      <c r="E292" s="222"/>
      <c r="F292" s="522">
        <v>2.5</v>
      </c>
      <c r="G292" s="523">
        <v>2.5</v>
      </c>
      <c r="H292" s="523">
        <v>2.5</v>
      </c>
      <c r="I292" s="523">
        <v>2.8</v>
      </c>
      <c r="J292" s="523">
        <v>2.8</v>
      </c>
      <c r="K292" s="523">
        <v>2.5</v>
      </c>
      <c r="L292" s="523">
        <v>2.5</v>
      </c>
      <c r="M292" s="420"/>
    </row>
    <row r="293" spans="1:24" s="307" customFormat="1" x14ac:dyDescent="0.2">
      <c r="A293" s="308"/>
      <c r="B293" s="211"/>
      <c r="C293" s="212">
        <v>6370056</v>
      </c>
      <c r="D293" s="213" t="s">
        <v>98</v>
      </c>
      <c r="E293" s="222"/>
      <c r="F293" s="522">
        <v>0.6</v>
      </c>
      <c r="G293" s="523">
        <v>0.6</v>
      </c>
      <c r="H293" s="523">
        <v>0.6</v>
      </c>
      <c r="I293" s="523">
        <v>0.6</v>
      </c>
      <c r="J293" s="523">
        <v>0.6</v>
      </c>
      <c r="K293" s="523">
        <v>0.6</v>
      </c>
      <c r="L293" s="523">
        <v>0.6</v>
      </c>
      <c r="M293" s="420"/>
    </row>
    <row r="294" spans="1:24" s="307" customFormat="1" x14ac:dyDescent="0.2">
      <c r="A294" s="308"/>
      <c r="B294" s="211"/>
      <c r="C294" s="212">
        <v>6370056</v>
      </c>
      <c r="D294" s="213" t="s">
        <v>99</v>
      </c>
      <c r="E294" s="222"/>
      <c r="F294" s="522">
        <v>10.7</v>
      </c>
      <c r="G294" s="523">
        <v>4.7</v>
      </c>
      <c r="H294" s="523">
        <v>5</v>
      </c>
      <c r="I294" s="523">
        <v>2</v>
      </c>
      <c r="J294" s="523">
        <v>2</v>
      </c>
      <c r="K294" s="523">
        <v>10</v>
      </c>
      <c r="L294" s="523">
        <v>10</v>
      </c>
    </row>
    <row r="295" spans="1:24" s="307" customFormat="1" x14ac:dyDescent="0.2">
      <c r="A295" s="308"/>
      <c r="B295" s="211"/>
      <c r="C295" s="212">
        <v>637005</v>
      </c>
      <c r="D295" s="213" t="s">
        <v>740</v>
      </c>
      <c r="E295" s="222"/>
      <c r="F295" s="522"/>
      <c r="G295" s="523">
        <v>0</v>
      </c>
      <c r="H295" s="523">
        <v>0</v>
      </c>
      <c r="I295" s="523">
        <v>5</v>
      </c>
      <c r="J295" s="523">
        <v>5</v>
      </c>
      <c r="K295" s="523">
        <v>5</v>
      </c>
      <c r="L295" s="523">
        <v>0</v>
      </c>
      <c r="M295" s="420"/>
    </row>
    <row r="296" spans="1:24" s="403" customFormat="1" x14ac:dyDescent="0.2">
      <c r="A296" s="395"/>
      <c r="B296" s="211"/>
      <c r="C296" s="212">
        <v>637006</v>
      </c>
      <c r="D296" s="213" t="s">
        <v>612</v>
      </c>
      <c r="E296" s="222"/>
      <c r="F296" s="522">
        <v>0</v>
      </c>
      <c r="G296" s="523">
        <v>0.2</v>
      </c>
      <c r="H296" s="523">
        <v>0</v>
      </c>
      <c r="I296" s="523">
        <v>0</v>
      </c>
      <c r="J296" s="523">
        <v>0</v>
      </c>
      <c r="K296" s="523">
        <v>0</v>
      </c>
      <c r="L296" s="523">
        <v>0</v>
      </c>
      <c r="M296" s="430"/>
      <c r="O296" s="307"/>
      <c r="P296" s="307"/>
      <c r="Q296" s="307"/>
      <c r="R296" s="307"/>
      <c r="S296" s="307"/>
      <c r="T296" s="307"/>
      <c r="U296" s="307"/>
      <c r="V296" s="307"/>
      <c r="W296" s="307"/>
      <c r="X296" s="307"/>
    </row>
    <row r="297" spans="1:24" s="307" customFormat="1" x14ac:dyDescent="0.2">
      <c r="A297" s="308"/>
      <c r="B297" s="211"/>
      <c r="C297" s="212">
        <v>637006</v>
      </c>
      <c r="D297" s="213" t="s">
        <v>986</v>
      </c>
      <c r="E297" s="222"/>
      <c r="F297" s="522">
        <v>0.5</v>
      </c>
      <c r="G297" s="523">
        <v>1.1000000000000001</v>
      </c>
      <c r="H297" s="523">
        <v>1</v>
      </c>
      <c r="I297" s="523">
        <v>1</v>
      </c>
      <c r="J297" s="614">
        <v>2</v>
      </c>
      <c r="K297" s="523">
        <v>1</v>
      </c>
      <c r="L297" s="523">
        <v>1</v>
      </c>
      <c r="M297" s="430" t="s">
        <v>1254</v>
      </c>
    </row>
    <row r="298" spans="1:24" s="307" customFormat="1" x14ac:dyDescent="0.2">
      <c r="A298" s="308"/>
      <c r="B298" s="211"/>
      <c r="C298" s="212">
        <v>637007</v>
      </c>
      <c r="D298" s="213" t="s">
        <v>844</v>
      </c>
      <c r="E298" s="222"/>
      <c r="F298" s="522">
        <v>0</v>
      </c>
      <c r="G298" s="523">
        <v>0</v>
      </c>
      <c r="H298" s="523">
        <v>0</v>
      </c>
      <c r="I298" s="523">
        <v>0</v>
      </c>
      <c r="J298" s="523">
        <v>0</v>
      </c>
      <c r="K298" s="523">
        <v>0</v>
      </c>
      <c r="L298" s="523">
        <v>0</v>
      </c>
      <c r="M298" s="420"/>
    </row>
    <row r="299" spans="1:24" s="307" customFormat="1" x14ac:dyDescent="0.2">
      <c r="A299" s="308"/>
      <c r="B299" s="211"/>
      <c r="C299" s="212">
        <v>637011</v>
      </c>
      <c r="D299" s="213" t="s">
        <v>100</v>
      </c>
      <c r="E299" s="222"/>
      <c r="F299" s="522">
        <v>0</v>
      </c>
      <c r="G299" s="523">
        <v>0.2</v>
      </c>
      <c r="H299" s="523">
        <v>5</v>
      </c>
      <c r="I299" s="523">
        <v>2</v>
      </c>
      <c r="J299" s="523">
        <v>2</v>
      </c>
      <c r="K299" s="523">
        <v>2</v>
      </c>
      <c r="L299" s="523">
        <v>2</v>
      </c>
      <c r="M299" s="349"/>
    </row>
    <row r="300" spans="1:24" s="307" customFormat="1" x14ac:dyDescent="0.2">
      <c r="A300" s="308"/>
      <c r="B300" s="211"/>
      <c r="C300" s="212">
        <v>637011</v>
      </c>
      <c r="D300" s="213" t="s">
        <v>635</v>
      </c>
      <c r="E300" s="222"/>
      <c r="F300" s="522">
        <v>0.1</v>
      </c>
      <c r="G300" s="523">
        <v>0.2</v>
      </c>
      <c r="H300" s="523">
        <v>0.5</v>
      </c>
      <c r="I300" s="523">
        <v>0.5</v>
      </c>
      <c r="J300" s="523">
        <v>0.5</v>
      </c>
      <c r="K300" s="523">
        <v>0.5</v>
      </c>
      <c r="L300" s="523">
        <v>0.5</v>
      </c>
      <c r="M300" s="420"/>
    </row>
    <row r="301" spans="1:24" s="307" customFormat="1" x14ac:dyDescent="0.2">
      <c r="A301" s="308"/>
      <c r="B301" s="211"/>
      <c r="C301" s="212">
        <v>637012</v>
      </c>
      <c r="D301" s="213" t="s">
        <v>296</v>
      </c>
      <c r="E301" s="203"/>
      <c r="F301" s="522">
        <v>1.9</v>
      </c>
      <c r="G301" s="523">
        <v>2</v>
      </c>
      <c r="H301" s="523">
        <v>2</v>
      </c>
      <c r="I301" s="523">
        <v>3</v>
      </c>
      <c r="J301" s="523">
        <v>3</v>
      </c>
      <c r="K301" s="523">
        <v>2</v>
      </c>
      <c r="L301" s="523">
        <v>2</v>
      </c>
      <c r="M301" s="430"/>
    </row>
    <row r="302" spans="1:24" s="307" customFormat="1" x14ac:dyDescent="0.2">
      <c r="A302" s="308"/>
      <c r="B302" s="211"/>
      <c r="C302" s="212">
        <v>637012</v>
      </c>
      <c r="D302" s="213" t="s">
        <v>739</v>
      </c>
      <c r="E302" s="203"/>
      <c r="F302" s="522">
        <v>0</v>
      </c>
      <c r="G302" s="523">
        <v>0</v>
      </c>
      <c r="H302" s="523">
        <v>0</v>
      </c>
      <c r="I302" s="523">
        <v>0</v>
      </c>
      <c r="J302" s="523">
        <v>0</v>
      </c>
      <c r="K302" s="523">
        <v>0</v>
      </c>
      <c r="L302" s="523">
        <v>0</v>
      </c>
    </row>
    <row r="303" spans="1:24" s="307" customFormat="1" x14ac:dyDescent="0.2">
      <c r="A303" s="308"/>
      <c r="B303" s="211"/>
      <c r="C303" s="212">
        <v>637014</v>
      </c>
      <c r="D303" s="213" t="s">
        <v>101</v>
      </c>
      <c r="E303" s="222"/>
      <c r="F303" s="522">
        <v>13.8</v>
      </c>
      <c r="G303" s="523">
        <v>0</v>
      </c>
      <c r="H303" s="523">
        <v>0</v>
      </c>
      <c r="I303" s="523">
        <v>0</v>
      </c>
      <c r="J303" s="523">
        <v>0</v>
      </c>
      <c r="K303" s="523">
        <v>0</v>
      </c>
      <c r="L303" s="523">
        <v>0</v>
      </c>
      <c r="M303" s="430"/>
    </row>
    <row r="304" spans="1:24" s="307" customFormat="1" x14ac:dyDescent="0.2">
      <c r="A304" s="308"/>
      <c r="B304" s="211"/>
      <c r="C304" s="212">
        <v>637015</v>
      </c>
      <c r="D304" s="213" t="s">
        <v>102</v>
      </c>
      <c r="E304" s="222"/>
      <c r="F304" s="522">
        <v>4.5</v>
      </c>
      <c r="G304" s="523">
        <v>3.5</v>
      </c>
      <c r="H304" s="523">
        <v>4</v>
      </c>
      <c r="I304" s="523">
        <v>5</v>
      </c>
      <c r="J304" s="614">
        <v>7</v>
      </c>
      <c r="K304" s="523">
        <v>4</v>
      </c>
      <c r="L304" s="523">
        <v>4</v>
      </c>
      <c r="M304" s="430" t="s">
        <v>1254</v>
      </c>
    </row>
    <row r="305" spans="1:24" s="307" customFormat="1" x14ac:dyDescent="0.2">
      <c r="A305" s="308"/>
      <c r="B305" s="211"/>
      <c r="C305" s="212">
        <v>637016</v>
      </c>
      <c r="D305" s="213" t="s">
        <v>103</v>
      </c>
      <c r="E305" s="222"/>
      <c r="F305" s="522">
        <v>4.4000000000000004</v>
      </c>
      <c r="G305" s="523">
        <v>4.9000000000000004</v>
      </c>
      <c r="H305" s="523">
        <v>10</v>
      </c>
      <c r="I305" s="523">
        <v>6</v>
      </c>
      <c r="J305" s="523">
        <v>6</v>
      </c>
      <c r="K305" s="523">
        <v>10</v>
      </c>
      <c r="L305" s="523">
        <v>10</v>
      </c>
      <c r="M305" s="420"/>
    </row>
    <row r="306" spans="1:24" s="307" customFormat="1" x14ac:dyDescent="0.2">
      <c r="A306" s="308"/>
      <c r="B306" s="211"/>
      <c r="C306" s="212">
        <v>637017</v>
      </c>
      <c r="D306" s="213" t="s">
        <v>300</v>
      </c>
      <c r="E306" s="222"/>
      <c r="F306" s="522">
        <v>0</v>
      </c>
      <c r="G306" s="523">
        <v>0</v>
      </c>
      <c r="H306" s="523">
        <v>0</v>
      </c>
      <c r="I306" s="523">
        <v>0</v>
      </c>
      <c r="J306" s="523">
        <v>0</v>
      </c>
      <c r="K306" s="523">
        <v>0</v>
      </c>
      <c r="L306" s="523">
        <v>0</v>
      </c>
      <c r="M306" s="420"/>
    </row>
    <row r="307" spans="1:24" s="307" customFormat="1" x14ac:dyDescent="0.2">
      <c r="A307" s="308"/>
      <c r="B307" s="214"/>
      <c r="C307" s="212">
        <v>637018</v>
      </c>
      <c r="D307" s="213" t="s">
        <v>428</v>
      </c>
      <c r="E307" s="203"/>
      <c r="F307" s="522">
        <v>0</v>
      </c>
      <c r="G307" s="523">
        <v>1.3</v>
      </c>
      <c r="H307" s="523">
        <v>0</v>
      </c>
      <c r="I307" s="523">
        <v>0</v>
      </c>
      <c r="J307" s="523">
        <v>0</v>
      </c>
      <c r="K307" s="523">
        <v>0</v>
      </c>
      <c r="L307" s="523">
        <v>0</v>
      </c>
      <c r="M307" s="420"/>
    </row>
    <row r="308" spans="1:24" s="307" customFormat="1" x14ac:dyDescent="0.2">
      <c r="A308" s="308"/>
      <c r="B308" s="211"/>
      <c r="C308" s="212">
        <v>637023</v>
      </c>
      <c r="D308" s="213" t="s">
        <v>291</v>
      </c>
      <c r="E308" s="203"/>
      <c r="F308" s="522">
        <v>0</v>
      </c>
      <c r="G308" s="523">
        <v>0</v>
      </c>
      <c r="H308" s="523">
        <v>0</v>
      </c>
      <c r="I308" s="523">
        <v>0</v>
      </c>
      <c r="J308" s="523">
        <v>0</v>
      </c>
      <c r="K308" s="523">
        <v>0</v>
      </c>
      <c r="L308" s="523">
        <v>0</v>
      </c>
      <c r="M308" s="420"/>
    </row>
    <row r="309" spans="1:24" s="307" customFormat="1" x14ac:dyDescent="0.2">
      <c r="A309" s="308"/>
      <c r="B309" s="211"/>
      <c r="C309" s="212">
        <v>637026</v>
      </c>
      <c r="D309" s="213" t="s">
        <v>104</v>
      </c>
      <c r="E309" s="222"/>
      <c r="F309" s="523">
        <v>45.1</v>
      </c>
      <c r="G309" s="523">
        <v>47.4</v>
      </c>
      <c r="H309" s="523">
        <v>50</v>
      </c>
      <c r="I309" s="523">
        <v>50</v>
      </c>
      <c r="J309" s="523">
        <v>50</v>
      </c>
      <c r="K309" s="523">
        <v>50</v>
      </c>
      <c r="L309" s="523">
        <v>50</v>
      </c>
      <c r="M309" s="349"/>
    </row>
    <row r="310" spans="1:24" s="307" customFormat="1" x14ac:dyDescent="0.2">
      <c r="A310" s="308"/>
      <c r="B310" s="211"/>
      <c r="C310" s="212">
        <v>637027</v>
      </c>
      <c r="D310" s="213" t="s">
        <v>105</v>
      </c>
      <c r="E310" s="222"/>
      <c r="F310" s="523">
        <v>6.6</v>
      </c>
      <c r="G310" s="523">
        <v>7.5</v>
      </c>
      <c r="H310" s="523">
        <v>8</v>
      </c>
      <c r="I310" s="523">
        <v>8</v>
      </c>
      <c r="J310" s="523">
        <v>8</v>
      </c>
      <c r="K310" s="523">
        <v>8</v>
      </c>
      <c r="L310" s="523">
        <v>8</v>
      </c>
      <c r="M310" s="430"/>
    </row>
    <row r="311" spans="1:24" s="307" customFormat="1" x14ac:dyDescent="0.2">
      <c r="A311" s="308"/>
      <c r="B311" s="211"/>
      <c r="C311" s="212">
        <v>637031</v>
      </c>
      <c r="D311" s="213" t="s">
        <v>564</v>
      </c>
      <c r="E311" s="222"/>
      <c r="F311" s="522">
        <v>0.1</v>
      </c>
      <c r="G311" s="523">
        <v>0</v>
      </c>
      <c r="H311" s="523">
        <v>0</v>
      </c>
      <c r="I311" s="523">
        <v>0</v>
      </c>
      <c r="J311" s="523">
        <v>0</v>
      </c>
      <c r="K311" s="523">
        <v>0</v>
      </c>
      <c r="L311" s="523">
        <v>0</v>
      </c>
      <c r="M311" s="420"/>
    </row>
    <row r="312" spans="1:24" s="307" customFormat="1" x14ac:dyDescent="0.2">
      <c r="A312" s="308"/>
      <c r="B312" s="211"/>
      <c r="C312" s="212">
        <v>637035</v>
      </c>
      <c r="D312" s="213" t="s">
        <v>741</v>
      </c>
      <c r="E312" s="222"/>
      <c r="F312" s="522">
        <v>0.2</v>
      </c>
      <c r="G312" s="523">
        <v>0</v>
      </c>
      <c r="H312" s="523">
        <v>0.5</v>
      </c>
      <c r="I312" s="523">
        <v>0.5</v>
      </c>
      <c r="J312" s="523">
        <v>0.5</v>
      </c>
      <c r="K312" s="523">
        <v>0.5</v>
      </c>
      <c r="L312" s="523">
        <v>0.5</v>
      </c>
      <c r="M312" s="420"/>
    </row>
    <row r="313" spans="1:24" s="307" customFormat="1" x14ac:dyDescent="0.2">
      <c r="A313" s="306"/>
      <c r="B313" s="211"/>
      <c r="C313" s="212">
        <v>637035</v>
      </c>
      <c r="D313" s="213" t="s">
        <v>742</v>
      </c>
      <c r="E313" s="222"/>
      <c r="F313" s="522">
        <v>0</v>
      </c>
      <c r="G313" s="523">
        <v>0</v>
      </c>
      <c r="H313" s="523">
        <v>0</v>
      </c>
      <c r="I313" s="523">
        <v>0</v>
      </c>
      <c r="J313" s="523">
        <v>0</v>
      </c>
      <c r="K313" s="523">
        <v>0</v>
      </c>
      <c r="L313" s="523">
        <v>0</v>
      </c>
      <c r="M313" s="430"/>
    </row>
    <row r="314" spans="1:24" s="307" customFormat="1" x14ac:dyDescent="0.2">
      <c r="A314" s="308"/>
      <c r="B314" s="211"/>
      <c r="C314" s="212">
        <v>637037</v>
      </c>
      <c r="D314" s="213" t="s">
        <v>743</v>
      </c>
      <c r="E314" s="221"/>
      <c r="F314" s="522">
        <v>0</v>
      </c>
      <c r="G314" s="523">
        <v>0</v>
      </c>
      <c r="H314" s="523">
        <v>0</v>
      </c>
      <c r="I314" s="523">
        <v>0</v>
      </c>
      <c r="J314" s="614">
        <v>11</v>
      </c>
      <c r="K314" s="523">
        <v>0</v>
      </c>
      <c r="L314" s="523">
        <v>0</v>
      </c>
      <c r="M314" s="430" t="s">
        <v>1254</v>
      </c>
    </row>
    <row r="315" spans="1:24" s="307" customFormat="1" x14ac:dyDescent="0.2">
      <c r="A315" s="308"/>
      <c r="B315" s="211">
        <v>640</v>
      </c>
      <c r="C315" s="219"/>
      <c r="D315" s="220" t="s">
        <v>107</v>
      </c>
      <c r="E315" s="223"/>
      <c r="F315" s="223">
        <f t="shared" ref="F315" si="120">SUM(F316:F324)</f>
        <v>8.6999999999999993</v>
      </c>
      <c r="G315" s="203">
        <f>SUM(G316:G324)</f>
        <v>39.500000000000007</v>
      </c>
      <c r="H315" s="203">
        <f>SUM(H316:H324)</f>
        <v>42.5</v>
      </c>
      <c r="I315" s="203">
        <f t="shared" ref="I315:L315" si="121">SUM(I316:I324)</f>
        <v>42.5</v>
      </c>
      <c r="J315" s="203">
        <f t="shared" ref="J315" si="122">SUM(J316:J324)</f>
        <v>51</v>
      </c>
      <c r="K315" s="203">
        <f t="shared" si="121"/>
        <v>42.5</v>
      </c>
      <c r="L315" s="203">
        <f t="shared" si="121"/>
        <v>42.5</v>
      </c>
      <c r="M315" s="349"/>
      <c r="O315" s="224"/>
      <c r="P315" s="224"/>
      <c r="Q315" s="224"/>
      <c r="R315" s="224"/>
      <c r="S315" s="224"/>
      <c r="T315" s="224"/>
      <c r="U315" s="224"/>
      <c r="V315" s="224"/>
      <c r="W315" s="224"/>
      <c r="X315" s="224"/>
    </row>
    <row r="316" spans="1:24" s="307" customFormat="1" x14ac:dyDescent="0.2">
      <c r="A316" s="308"/>
      <c r="B316" s="206"/>
      <c r="C316" s="212">
        <v>641009</v>
      </c>
      <c r="D316" s="213" t="s">
        <v>625</v>
      </c>
      <c r="E316" s="221"/>
      <c r="F316" s="522">
        <v>0</v>
      </c>
      <c r="G316" s="523">
        <v>0</v>
      </c>
      <c r="H316" s="523">
        <v>0</v>
      </c>
      <c r="I316" s="523">
        <v>0</v>
      </c>
      <c r="J316" s="523">
        <v>0</v>
      </c>
      <c r="K316" s="523">
        <v>0</v>
      </c>
      <c r="L316" s="523">
        <v>0</v>
      </c>
      <c r="M316" s="420"/>
    </row>
    <row r="317" spans="1:24" s="307" customFormat="1" x14ac:dyDescent="0.2">
      <c r="A317" s="308"/>
      <c r="B317" s="211"/>
      <c r="C317" s="212">
        <v>649003</v>
      </c>
      <c r="D317" s="213" t="s">
        <v>866</v>
      </c>
      <c r="E317" s="222"/>
      <c r="F317" s="522">
        <v>0</v>
      </c>
      <c r="G317" s="523">
        <v>0</v>
      </c>
      <c r="H317" s="523">
        <v>0</v>
      </c>
      <c r="I317" s="523">
        <v>0</v>
      </c>
      <c r="J317" s="523">
        <v>0</v>
      </c>
      <c r="K317" s="523">
        <v>0</v>
      </c>
      <c r="L317" s="523">
        <v>0</v>
      </c>
      <c r="M317" s="420"/>
    </row>
    <row r="318" spans="1:24" s="403" customFormat="1" x14ac:dyDescent="0.2">
      <c r="A318" s="395"/>
      <c r="B318" s="211"/>
      <c r="C318" s="212">
        <v>642014</v>
      </c>
      <c r="D318" s="213" t="s">
        <v>1154</v>
      </c>
      <c r="E318" s="523"/>
      <c r="F318" s="522">
        <v>0</v>
      </c>
      <c r="G318" s="523">
        <v>24.9</v>
      </c>
      <c r="H318" s="523">
        <v>32</v>
      </c>
      <c r="I318" s="523">
        <v>32</v>
      </c>
      <c r="J318" s="523">
        <v>32</v>
      </c>
      <c r="K318" s="523">
        <v>32</v>
      </c>
      <c r="L318" s="523">
        <v>32</v>
      </c>
      <c r="M318" s="420"/>
    </row>
    <row r="319" spans="1:24" s="307" customFormat="1" x14ac:dyDescent="0.2">
      <c r="A319" s="308"/>
      <c r="B319" s="211"/>
      <c r="C319" s="212">
        <v>642002</v>
      </c>
      <c r="D319" s="213" t="s">
        <v>108</v>
      </c>
      <c r="E319" s="222"/>
      <c r="F319" s="522">
        <v>0.1</v>
      </c>
      <c r="G319" s="523">
        <v>0</v>
      </c>
      <c r="H319" s="523">
        <v>0</v>
      </c>
      <c r="I319" s="523">
        <v>0</v>
      </c>
      <c r="J319" s="523">
        <v>0</v>
      </c>
      <c r="K319" s="523">
        <v>0</v>
      </c>
      <c r="L319" s="523">
        <v>0</v>
      </c>
      <c r="M319" s="420"/>
    </row>
    <row r="320" spans="1:24" s="307" customFormat="1" x14ac:dyDescent="0.2">
      <c r="A320" s="308"/>
      <c r="B320" s="211"/>
      <c r="C320" s="212">
        <v>642002</v>
      </c>
      <c r="D320" s="213" t="s">
        <v>636</v>
      </c>
      <c r="E320" s="222"/>
      <c r="F320" s="522">
        <v>0</v>
      </c>
      <c r="G320" s="523">
        <v>0</v>
      </c>
      <c r="H320" s="523">
        <v>0</v>
      </c>
      <c r="I320" s="523">
        <v>0</v>
      </c>
      <c r="J320" s="523">
        <v>0</v>
      </c>
      <c r="K320" s="523">
        <v>0</v>
      </c>
      <c r="L320" s="523">
        <v>0</v>
      </c>
      <c r="M320" s="420"/>
    </row>
    <row r="321" spans="1:24" s="307" customFormat="1" x14ac:dyDescent="0.2">
      <c r="A321" s="308"/>
      <c r="B321" s="211"/>
      <c r="C321" s="212">
        <v>642006</v>
      </c>
      <c r="D321" s="213" t="s">
        <v>109</v>
      </c>
      <c r="E321" s="222"/>
      <c r="F321" s="522">
        <v>7.4</v>
      </c>
      <c r="G321" s="523">
        <v>8.8000000000000007</v>
      </c>
      <c r="H321" s="523">
        <v>10</v>
      </c>
      <c r="I321" s="523">
        <v>10</v>
      </c>
      <c r="J321" s="614">
        <v>11</v>
      </c>
      <c r="K321" s="523">
        <v>10</v>
      </c>
      <c r="L321" s="523">
        <v>10</v>
      </c>
      <c r="M321" s="430" t="s">
        <v>1254</v>
      </c>
      <c r="O321" s="403"/>
      <c r="P321" s="403"/>
      <c r="Q321" s="403"/>
      <c r="R321" s="403"/>
      <c r="S321" s="403"/>
      <c r="T321" s="403"/>
      <c r="U321" s="403"/>
      <c r="V321" s="403"/>
      <c r="W321" s="403"/>
      <c r="X321" s="403"/>
    </row>
    <row r="322" spans="1:24" s="224" customFormat="1" x14ac:dyDescent="0.2">
      <c r="A322" s="204"/>
      <c r="B322" s="211"/>
      <c r="C322" s="212">
        <v>642012</v>
      </c>
      <c r="D322" s="213" t="s">
        <v>110</v>
      </c>
      <c r="E322" s="222"/>
      <c r="F322" s="523">
        <v>0</v>
      </c>
      <c r="G322" s="523">
        <v>0</v>
      </c>
      <c r="H322" s="523">
        <v>0</v>
      </c>
      <c r="I322" s="523">
        <v>0</v>
      </c>
      <c r="J322" s="614">
        <v>1.5</v>
      </c>
      <c r="K322" s="523">
        <v>0</v>
      </c>
      <c r="L322" s="523">
        <v>0</v>
      </c>
      <c r="M322" s="430" t="s">
        <v>1254</v>
      </c>
      <c r="O322" s="403"/>
      <c r="P322" s="403"/>
      <c r="Q322" s="403"/>
      <c r="R322" s="403"/>
      <c r="S322" s="403"/>
      <c r="T322" s="403"/>
      <c r="U322" s="403"/>
      <c r="V322" s="403"/>
      <c r="W322" s="403"/>
      <c r="X322" s="403"/>
    </row>
    <row r="323" spans="1:24" s="307" customFormat="1" x14ac:dyDescent="0.2">
      <c r="A323" s="308"/>
      <c r="B323" s="211"/>
      <c r="C323" s="212">
        <v>642013</v>
      </c>
      <c r="D323" s="213" t="s">
        <v>287</v>
      </c>
      <c r="E323" s="222"/>
      <c r="F323" s="550">
        <v>0</v>
      </c>
      <c r="G323" s="550">
        <v>4.2</v>
      </c>
      <c r="H323" s="550">
        <v>0</v>
      </c>
      <c r="I323" s="550">
        <v>0</v>
      </c>
      <c r="J323" s="617">
        <v>6</v>
      </c>
      <c r="K323" s="550">
        <v>0</v>
      </c>
      <c r="L323" s="550">
        <v>0</v>
      </c>
      <c r="M323" s="430" t="s">
        <v>1254</v>
      </c>
      <c r="O323" s="206"/>
      <c r="P323" s="206"/>
      <c r="Q323" s="206"/>
      <c r="R323" s="206"/>
      <c r="S323" s="206"/>
      <c r="T323" s="206"/>
      <c r="U323" s="206"/>
      <c r="V323" s="206"/>
      <c r="W323" s="206"/>
      <c r="X323" s="206"/>
    </row>
    <row r="324" spans="1:24" s="307" customFormat="1" x14ac:dyDescent="0.2">
      <c r="A324" s="306"/>
      <c r="B324" s="211"/>
      <c r="C324" s="212"/>
      <c r="D324" s="213" t="s">
        <v>111</v>
      </c>
      <c r="E324" s="222"/>
      <c r="F324" s="522">
        <v>1.2</v>
      </c>
      <c r="G324" s="523">
        <v>1.6</v>
      </c>
      <c r="H324" s="523">
        <v>0.5</v>
      </c>
      <c r="I324" s="523">
        <v>0.5</v>
      </c>
      <c r="J324" s="523">
        <v>0.5</v>
      </c>
      <c r="K324" s="523">
        <v>0.5</v>
      </c>
      <c r="L324" s="523">
        <v>0.5</v>
      </c>
      <c r="M324" s="420"/>
    </row>
    <row r="325" spans="1:24" s="307" customFormat="1" x14ac:dyDescent="0.2">
      <c r="A325" s="308"/>
      <c r="B325" s="211">
        <v>651</v>
      </c>
      <c r="C325" s="212"/>
      <c r="D325" s="220" t="s">
        <v>637</v>
      </c>
      <c r="E325" s="223"/>
      <c r="F325" s="223">
        <f t="shared" ref="F325" si="123">F326</f>
        <v>0</v>
      </c>
      <c r="G325" s="203">
        <f>G326</f>
        <v>0</v>
      </c>
      <c r="H325" s="203">
        <f t="shared" ref="H325:L325" si="124">H326</f>
        <v>0</v>
      </c>
      <c r="I325" s="203">
        <f t="shared" si="124"/>
        <v>0</v>
      </c>
      <c r="J325" s="203">
        <f t="shared" si="124"/>
        <v>0</v>
      </c>
      <c r="K325" s="203">
        <f t="shared" si="124"/>
        <v>0</v>
      </c>
      <c r="L325" s="203">
        <f t="shared" si="124"/>
        <v>0</v>
      </c>
      <c r="M325" s="420"/>
      <c r="O325" s="206"/>
      <c r="P325" s="206"/>
      <c r="Q325" s="206"/>
      <c r="R325" s="206"/>
      <c r="S325" s="206"/>
      <c r="T325" s="206"/>
      <c r="U325" s="206"/>
      <c r="V325" s="206"/>
      <c r="W325" s="206"/>
      <c r="X325" s="206"/>
    </row>
    <row r="326" spans="1:24" s="307" customFormat="1" x14ac:dyDescent="0.2">
      <c r="A326" s="308"/>
      <c r="B326" s="211"/>
      <c r="C326" s="212">
        <v>651004</v>
      </c>
      <c r="D326" s="213" t="s">
        <v>744</v>
      </c>
      <c r="E326" s="221"/>
      <c r="F326" s="522">
        <v>0</v>
      </c>
      <c r="G326" s="523">
        <v>0</v>
      </c>
      <c r="H326" s="523">
        <v>0</v>
      </c>
      <c r="I326" s="523">
        <v>0</v>
      </c>
      <c r="J326" s="523">
        <v>0</v>
      </c>
      <c r="K326" s="523">
        <v>0</v>
      </c>
      <c r="L326" s="523">
        <v>0</v>
      </c>
      <c r="M326" s="420"/>
    </row>
    <row r="327" spans="1:24" s="403" customFormat="1" x14ac:dyDescent="0.2">
      <c r="A327" s="395"/>
      <c r="B327" s="489"/>
      <c r="C327" s="287"/>
      <c r="D327" s="275" t="s">
        <v>1047</v>
      </c>
      <c r="E327" s="490" t="s">
        <v>1046</v>
      </c>
      <c r="F327" s="276">
        <f t="shared" ref="F327" si="125">SUM(F328)</f>
        <v>1.7</v>
      </c>
      <c r="G327" s="565">
        <f>SUM(G328)</f>
        <v>0</v>
      </c>
      <c r="H327" s="276">
        <f t="shared" ref="H327:L327" si="126">SUM(H328)</f>
        <v>0</v>
      </c>
      <c r="I327" s="276">
        <f t="shared" si="126"/>
        <v>0</v>
      </c>
      <c r="J327" s="276">
        <f t="shared" si="126"/>
        <v>0</v>
      </c>
      <c r="K327" s="276">
        <f t="shared" si="126"/>
        <v>0</v>
      </c>
      <c r="L327" s="276">
        <f t="shared" si="126"/>
        <v>0</v>
      </c>
      <c r="M327" s="420"/>
      <c r="O327" s="307"/>
      <c r="P327" s="307"/>
      <c r="Q327" s="307"/>
      <c r="R327" s="307"/>
      <c r="S327" s="307"/>
      <c r="T327" s="307"/>
      <c r="U327" s="307"/>
      <c r="V327" s="307"/>
      <c r="W327" s="307"/>
      <c r="X327" s="307"/>
    </row>
    <row r="328" spans="1:24" s="403" customFormat="1" x14ac:dyDescent="0.2">
      <c r="A328" s="395"/>
      <c r="B328" s="211">
        <v>600</v>
      </c>
      <c r="C328" s="212"/>
      <c r="D328" s="213" t="s">
        <v>1048</v>
      </c>
      <c r="E328" s="221"/>
      <c r="F328" s="522">
        <v>1.7</v>
      </c>
      <c r="G328" s="523">
        <v>0</v>
      </c>
      <c r="H328" s="523">
        <v>0</v>
      </c>
      <c r="I328" s="523">
        <v>0</v>
      </c>
      <c r="J328" s="523">
        <v>0</v>
      </c>
      <c r="K328" s="523">
        <v>0</v>
      </c>
      <c r="L328" s="523">
        <v>0</v>
      </c>
      <c r="M328" s="420"/>
      <c r="O328" s="206"/>
      <c r="P328" s="206"/>
      <c r="Q328" s="206"/>
      <c r="R328" s="206"/>
      <c r="S328" s="206"/>
      <c r="T328" s="206"/>
      <c r="U328" s="206"/>
      <c r="V328" s="206"/>
      <c r="W328" s="206"/>
      <c r="X328" s="206"/>
    </row>
    <row r="329" spans="1:24" x14ac:dyDescent="0.2">
      <c r="A329" s="207"/>
      <c r="B329" s="285"/>
      <c r="C329" s="287"/>
      <c r="D329" s="275" t="s">
        <v>664</v>
      </c>
      <c r="E329" s="288" t="s">
        <v>654</v>
      </c>
      <c r="F329" s="276">
        <f t="shared" ref="F329" si="127">SUM(F330:F333)</f>
        <v>37.300000000000004</v>
      </c>
      <c r="G329" s="565">
        <f>SUM(G330:G333)</f>
        <v>39.700000000000003</v>
      </c>
      <c r="H329" s="276">
        <f t="shared" ref="H329" si="128">SUM(H330:H333)</f>
        <v>43.2</v>
      </c>
      <c r="I329" s="276">
        <f t="shared" ref="I329:L329" si="129">SUM(I330:I333)</f>
        <v>46.400000000000006</v>
      </c>
      <c r="J329" s="276">
        <f t="shared" ref="J329" si="130">SUM(J330:J333)</f>
        <v>53.2</v>
      </c>
      <c r="K329" s="276">
        <f t="shared" si="129"/>
        <v>48.2</v>
      </c>
      <c r="L329" s="276">
        <f t="shared" si="129"/>
        <v>50.2</v>
      </c>
      <c r="M329" s="430"/>
      <c r="O329" s="307"/>
      <c r="P329" s="307"/>
      <c r="Q329" s="307"/>
      <c r="R329" s="307"/>
      <c r="S329" s="307"/>
      <c r="T329" s="307"/>
      <c r="U329" s="307"/>
      <c r="V329" s="307"/>
      <c r="W329" s="307"/>
      <c r="X329" s="307"/>
    </row>
    <row r="330" spans="1:24" s="307" customFormat="1" x14ac:dyDescent="0.2">
      <c r="A330" s="308"/>
      <c r="B330" s="211">
        <v>610</v>
      </c>
      <c r="C330" s="212"/>
      <c r="D330" s="213" t="s">
        <v>115</v>
      </c>
      <c r="E330" s="340"/>
      <c r="F330" s="523">
        <v>24.5</v>
      </c>
      <c r="G330" s="523">
        <v>26.3</v>
      </c>
      <c r="H330" s="523">
        <v>29</v>
      </c>
      <c r="I330" s="523">
        <v>31</v>
      </c>
      <c r="J330" s="523">
        <v>31</v>
      </c>
      <c r="K330" s="523">
        <v>32</v>
      </c>
      <c r="L330" s="523">
        <v>33</v>
      </c>
      <c r="M330" s="430"/>
      <c r="O330" s="403"/>
      <c r="P330" s="403"/>
      <c r="Q330" s="403"/>
      <c r="R330" s="403"/>
      <c r="S330" s="403"/>
      <c r="T330" s="403"/>
      <c r="U330" s="403"/>
      <c r="V330" s="403"/>
      <c r="W330" s="403"/>
      <c r="X330" s="403"/>
    </row>
    <row r="331" spans="1:24" x14ac:dyDescent="0.2">
      <c r="A331" s="204"/>
      <c r="B331" s="211">
        <v>620</v>
      </c>
      <c r="C331" s="212"/>
      <c r="D331" s="213" t="s">
        <v>116</v>
      </c>
      <c r="E331" s="340"/>
      <c r="F331" s="523">
        <v>8.6999999999999993</v>
      </c>
      <c r="G331" s="523">
        <v>9.3000000000000007</v>
      </c>
      <c r="H331" s="523">
        <v>10</v>
      </c>
      <c r="I331" s="523">
        <v>11.2</v>
      </c>
      <c r="J331" s="523">
        <v>11.2</v>
      </c>
      <c r="K331" s="523">
        <v>12</v>
      </c>
      <c r="L331" s="523">
        <v>13</v>
      </c>
      <c r="M331" s="430"/>
      <c r="O331" s="307"/>
      <c r="P331" s="307"/>
      <c r="Q331" s="307"/>
      <c r="R331" s="307"/>
      <c r="S331" s="307"/>
      <c r="T331" s="307"/>
      <c r="U331" s="307"/>
      <c r="V331" s="307"/>
      <c r="W331" s="307"/>
      <c r="X331" s="307"/>
    </row>
    <row r="332" spans="1:24" s="307" customFormat="1" x14ac:dyDescent="0.2">
      <c r="A332" s="308"/>
      <c r="B332" s="211">
        <v>630</v>
      </c>
      <c r="C332" s="212"/>
      <c r="D332" s="213" t="s">
        <v>117</v>
      </c>
      <c r="E332" s="340"/>
      <c r="F332" s="522">
        <v>4.0999999999999996</v>
      </c>
      <c r="G332" s="523">
        <v>2.5</v>
      </c>
      <c r="H332" s="523">
        <v>3</v>
      </c>
      <c r="I332" s="523">
        <v>3</v>
      </c>
      <c r="J332" s="614">
        <v>9</v>
      </c>
      <c r="K332" s="523">
        <v>3</v>
      </c>
      <c r="L332" s="523">
        <v>3</v>
      </c>
      <c r="M332" s="430" t="s">
        <v>1254</v>
      </c>
    </row>
    <row r="333" spans="1:24" s="307" customFormat="1" x14ac:dyDescent="0.2">
      <c r="A333" s="306"/>
      <c r="B333" s="211">
        <v>642</v>
      </c>
      <c r="C333" s="212"/>
      <c r="D333" s="213" t="s">
        <v>111</v>
      </c>
      <c r="E333" s="340"/>
      <c r="F333" s="523">
        <v>0</v>
      </c>
      <c r="G333" s="523">
        <v>1.6</v>
      </c>
      <c r="H333" s="523">
        <v>1.2</v>
      </c>
      <c r="I333" s="523">
        <v>1.2</v>
      </c>
      <c r="J333" s="614">
        <v>2</v>
      </c>
      <c r="K333" s="523">
        <v>1.2</v>
      </c>
      <c r="L333" s="523">
        <v>1.2</v>
      </c>
      <c r="M333" s="430" t="s">
        <v>1254</v>
      </c>
      <c r="O333" s="206"/>
      <c r="P333" s="206"/>
      <c r="Q333" s="206"/>
      <c r="R333" s="206"/>
      <c r="S333" s="206"/>
      <c r="T333" s="206"/>
      <c r="U333" s="206"/>
      <c r="V333" s="206"/>
      <c r="W333" s="206"/>
      <c r="X333" s="206"/>
    </row>
    <row r="334" spans="1:24" x14ac:dyDescent="0.2">
      <c r="A334" s="207"/>
      <c r="B334" s="285"/>
      <c r="C334" s="287"/>
      <c r="D334" s="275" t="s">
        <v>665</v>
      </c>
      <c r="E334" s="288" t="s">
        <v>655</v>
      </c>
      <c r="F334" s="277">
        <f t="shared" ref="F334" si="131">SUM(F335:F335)</f>
        <v>18.7</v>
      </c>
      <c r="G334" s="561">
        <f>SUM(G335)</f>
        <v>18.100000000000001</v>
      </c>
      <c r="H334" s="277">
        <f t="shared" ref="H334:L334" si="132">SUM(H335)</f>
        <v>21</v>
      </c>
      <c r="I334" s="277">
        <f t="shared" si="132"/>
        <v>0</v>
      </c>
      <c r="J334" s="277">
        <f t="shared" si="132"/>
        <v>0</v>
      </c>
      <c r="K334" s="277">
        <f t="shared" si="132"/>
        <v>20</v>
      </c>
      <c r="L334" s="277">
        <f t="shared" si="132"/>
        <v>15</v>
      </c>
      <c r="M334" s="430"/>
      <c r="O334" s="307"/>
      <c r="P334" s="307"/>
      <c r="Q334" s="307"/>
      <c r="R334" s="307"/>
      <c r="S334" s="307"/>
      <c r="T334" s="307"/>
      <c r="U334" s="307"/>
      <c r="V334" s="307"/>
      <c r="W334" s="307"/>
      <c r="X334" s="307"/>
    </row>
    <row r="335" spans="1:24" s="307" customFormat="1" x14ac:dyDescent="0.2">
      <c r="A335" s="308"/>
      <c r="B335" s="412" t="s">
        <v>745</v>
      </c>
      <c r="C335" s="219"/>
      <c r="D335" s="213" t="s">
        <v>120</v>
      </c>
      <c r="E335" s="340"/>
      <c r="F335" s="522">
        <v>18.7</v>
      </c>
      <c r="G335" s="523">
        <v>18.100000000000001</v>
      </c>
      <c r="H335" s="523">
        <v>21</v>
      </c>
      <c r="I335" s="523">
        <v>0</v>
      </c>
      <c r="J335" s="523">
        <v>0</v>
      </c>
      <c r="K335" s="523">
        <v>20</v>
      </c>
      <c r="L335" s="523">
        <v>15</v>
      </c>
      <c r="M335" s="206"/>
    </row>
    <row r="336" spans="1:24" s="403" customFormat="1" x14ac:dyDescent="0.2">
      <c r="A336" s="395"/>
      <c r="B336" s="285"/>
      <c r="C336" s="287"/>
      <c r="D336" s="275" t="s">
        <v>122</v>
      </c>
      <c r="E336" s="288" t="s">
        <v>656</v>
      </c>
      <c r="F336" s="277">
        <f t="shared" ref="F336" si="133">SUM(F337:F338)</f>
        <v>22.2</v>
      </c>
      <c r="G336" s="561">
        <f>SUM(G337:G338)</f>
        <v>33.5</v>
      </c>
      <c r="H336" s="277">
        <f t="shared" ref="H336" si="134">SUM(H337:H338)</f>
        <v>16.2</v>
      </c>
      <c r="I336" s="277">
        <f t="shared" ref="I336:L336" si="135">SUM(I337:I338)</f>
        <v>16</v>
      </c>
      <c r="J336" s="277">
        <f t="shared" ref="J336" si="136">SUM(J337:J338)</f>
        <v>19</v>
      </c>
      <c r="K336" s="277">
        <f t="shared" si="135"/>
        <v>11</v>
      </c>
      <c r="L336" s="277">
        <f t="shared" si="135"/>
        <v>11</v>
      </c>
      <c r="M336" s="430"/>
      <c r="O336" s="206"/>
      <c r="P336" s="206"/>
      <c r="Q336" s="206"/>
      <c r="R336" s="206"/>
      <c r="S336" s="206"/>
      <c r="T336" s="206"/>
      <c r="U336" s="206"/>
      <c r="V336" s="206"/>
      <c r="W336" s="206"/>
      <c r="X336" s="206"/>
    </row>
    <row r="337" spans="1:24" s="307" customFormat="1" x14ac:dyDescent="0.2">
      <c r="A337" s="306"/>
      <c r="B337" s="211"/>
      <c r="C337" s="212">
        <v>651</v>
      </c>
      <c r="D337" s="213" t="s">
        <v>123</v>
      </c>
      <c r="E337" s="340"/>
      <c r="F337" s="523">
        <v>20.9</v>
      </c>
      <c r="G337" s="563">
        <v>29.9</v>
      </c>
      <c r="H337" s="523">
        <v>14.2</v>
      </c>
      <c r="I337" s="523">
        <v>15</v>
      </c>
      <c r="J337" s="523">
        <v>15</v>
      </c>
      <c r="K337" s="523">
        <v>10</v>
      </c>
      <c r="L337" s="523">
        <v>10</v>
      </c>
      <c r="M337" s="430"/>
    </row>
    <row r="338" spans="1:24" s="307" customFormat="1" x14ac:dyDescent="0.2">
      <c r="A338" s="308"/>
      <c r="B338" s="211"/>
      <c r="C338" s="212">
        <v>653001</v>
      </c>
      <c r="D338" s="213" t="s">
        <v>283</v>
      </c>
      <c r="E338" s="250"/>
      <c r="F338" s="523">
        <v>1.3</v>
      </c>
      <c r="G338" s="563">
        <v>3.6</v>
      </c>
      <c r="H338" s="523">
        <v>2</v>
      </c>
      <c r="I338" s="523">
        <v>1</v>
      </c>
      <c r="J338" s="614">
        <v>4</v>
      </c>
      <c r="K338" s="523">
        <v>1</v>
      </c>
      <c r="L338" s="523">
        <v>1</v>
      </c>
      <c r="M338" s="430" t="s">
        <v>1254</v>
      </c>
    </row>
    <row r="339" spans="1:24" x14ac:dyDescent="0.2">
      <c r="A339" s="207"/>
      <c r="B339" s="285"/>
      <c r="C339" s="287"/>
      <c r="D339" s="275" t="s">
        <v>666</v>
      </c>
      <c r="E339" s="288" t="s">
        <v>657</v>
      </c>
      <c r="F339" s="277">
        <f t="shared" ref="F339" si="137">SUM(F340:F343)</f>
        <v>1.4</v>
      </c>
      <c r="G339" s="561">
        <f>SUM(G340:G343)</f>
        <v>0.1</v>
      </c>
      <c r="H339" s="336">
        <f t="shared" ref="H339" si="138">SUM(H340:H343)</f>
        <v>1</v>
      </c>
      <c r="I339" s="277">
        <f t="shared" ref="I339:L339" si="139">SUM(I340:I343)</f>
        <v>1</v>
      </c>
      <c r="J339" s="277">
        <f t="shared" ref="J339" si="140">SUM(J340:J343)</f>
        <v>3</v>
      </c>
      <c r="K339" s="277">
        <f t="shared" si="139"/>
        <v>1</v>
      </c>
      <c r="L339" s="277">
        <f t="shared" si="139"/>
        <v>1</v>
      </c>
      <c r="M339" s="307"/>
      <c r="O339" s="307"/>
      <c r="P339" s="307"/>
      <c r="Q339" s="307"/>
      <c r="R339" s="307"/>
      <c r="S339" s="307"/>
      <c r="T339" s="307"/>
      <c r="U339" s="307"/>
      <c r="V339" s="307"/>
      <c r="W339" s="307"/>
      <c r="X339" s="307"/>
    </row>
    <row r="340" spans="1:24" s="307" customFormat="1" x14ac:dyDescent="0.2">
      <c r="A340" s="308"/>
      <c r="B340" s="211"/>
      <c r="C340" s="219"/>
      <c r="D340" s="213" t="s">
        <v>852</v>
      </c>
      <c r="E340" s="340"/>
      <c r="F340" s="523">
        <v>1</v>
      </c>
      <c r="G340" s="563">
        <v>0</v>
      </c>
      <c r="H340" s="523">
        <v>1</v>
      </c>
      <c r="I340" s="523">
        <v>1</v>
      </c>
      <c r="J340" s="614">
        <v>3</v>
      </c>
      <c r="K340" s="523">
        <v>1</v>
      </c>
      <c r="L340" s="523">
        <v>1</v>
      </c>
      <c r="M340" s="430" t="s">
        <v>1254</v>
      </c>
    </row>
    <row r="341" spans="1:24" s="307" customFormat="1" x14ac:dyDescent="0.2">
      <c r="A341" s="306"/>
      <c r="B341" s="211"/>
      <c r="C341" s="212">
        <v>641001</v>
      </c>
      <c r="D341" s="213" t="s">
        <v>932</v>
      </c>
      <c r="E341" s="340"/>
      <c r="F341" s="523">
        <v>0</v>
      </c>
      <c r="G341" s="563">
        <v>0</v>
      </c>
      <c r="H341" s="523">
        <v>0</v>
      </c>
      <c r="I341" s="523">
        <v>0</v>
      </c>
      <c r="J341" s="523">
        <v>0</v>
      </c>
      <c r="K341" s="523">
        <v>0</v>
      </c>
      <c r="L341" s="523">
        <v>0</v>
      </c>
      <c r="M341" s="430"/>
    </row>
    <row r="342" spans="1:24" x14ac:dyDescent="0.2">
      <c r="A342" s="207"/>
      <c r="B342" s="211"/>
      <c r="C342" s="212" t="s">
        <v>578</v>
      </c>
      <c r="D342" s="213" t="s">
        <v>292</v>
      </c>
      <c r="E342" s="340"/>
      <c r="F342" s="523">
        <v>0</v>
      </c>
      <c r="G342" s="563">
        <v>0</v>
      </c>
      <c r="H342" s="523">
        <v>0</v>
      </c>
      <c r="I342" s="523">
        <v>0</v>
      </c>
      <c r="J342" s="523">
        <v>0</v>
      </c>
      <c r="K342" s="523">
        <v>0</v>
      </c>
      <c r="L342" s="523">
        <v>0</v>
      </c>
      <c r="M342" s="349"/>
      <c r="O342" s="307"/>
      <c r="P342" s="307"/>
      <c r="Q342" s="307"/>
      <c r="R342" s="307"/>
      <c r="S342" s="307"/>
      <c r="T342" s="307"/>
      <c r="U342" s="307"/>
      <c r="V342" s="307"/>
      <c r="W342" s="307"/>
      <c r="X342" s="307"/>
    </row>
    <row r="343" spans="1:24" s="307" customFormat="1" x14ac:dyDescent="0.2">
      <c r="A343" s="308"/>
      <c r="B343" s="211"/>
      <c r="C343" s="212" t="s">
        <v>579</v>
      </c>
      <c r="D343" s="213" t="s">
        <v>271</v>
      </c>
      <c r="E343" s="340"/>
      <c r="F343" s="523">
        <v>0.4</v>
      </c>
      <c r="G343" s="563">
        <v>0.1</v>
      </c>
      <c r="H343" s="523">
        <v>0</v>
      </c>
      <c r="I343" s="523">
        <v>0</v>
      </c>
      <c r="J343" s="523">
        <v>0</v>
      </c>
      <c r="K343" s="523">
        <v>0</v>
      </c>
      <c r="L343" s="523">
        <v>0</v>
      </c>
      <c r="M343" s="420"/>
    </row>
    <row r="344" spans="1:24" s="307" customFormat="1" x14ac:dyDescent="0.2">
      <c r="A344" s="308"/>
      <c r="B344" s="285"/>
      <c r="C344" s="287" t="s">
        <v>577</v>
      </c>
      <c r="D344" s="275" t="s">
        <v>663</v>
      </c>
      <c r="E344" s="288" t="s">
        <v>658</v>
      </c>
      <c r="F344" s="276">
        <f t="shared" ref="F344" si="141">SUM(F345+F346+F347)</f>
        <v>186.8</v>
      </c>
      <c r="G344" s="565">
        <f>SUM(G345+G346+G347)</f>
        <v>187.3</v>
      </c>
      <c r="H344" s="276">
        <f t="shared" ref="H344" si="142">SUM(H345+H346+H347)</f>
        <v>203</v>
      </c>
      <c r="I344" s="276">
        <f t="shared" ref="I344:L344" si="143">SUM(I345+I346+I347)</f>
        <v>215.9</v>
      </c>
      <c r="J344" s="276">
        <f t="shared" ref="J344" si="144">SUM(J345+J346+J347)</f>
        <v>185.20000000000002</v>
      </c>
      <c r="K344" s="276">
        <f t="shared" si="143"/>
        <v>197.5</v>
      </c>
      <c r="L344" s="276">
        <f t="shared" si="143"/>
        <v>197.5</v>
      </c>
      <c r="M344" s="349"/>
    </row>
    <row r="345" spans="1:24" s="307" customFormat="1" x14ac:dyDescent="0.2">
      <c r="A345" s="308"/>
      <c r="B345" s="211">
        <v>610</v>
      </c>
      <c r="C345" s="212">
        <v>610</v>
      </c>
      <c r="D345" s="213" t="s">
        <v>115</v>
      </c>
      <c r="E345" s="222"/>
      <c r="F345" s="523">
        <v>125.3</v>
      </c>
      <c r="G345" s="563">
        <v>125.9</v>
      </c>
      <c r="H345" s="523">
        <v>133</v>
      </c>
      <c r="I345" s="523">
        <v>140.80000000000001</v>
      </c>
      <c r="J345" s="614">
        <v>115.5</v>
      </c>
      <c r="K345" s="523">
        <v>128</v>
      </c>
      <c r="L345" s="523">
        <v>128</v>
      </c>
      <c r="M345" s="430" t="s">
        <v>1254</v>
      </c>
    </row>
    <row r="346" spans="1:24" s="307" customFormat="1" x14ac:dyDescent="0.2">
      <c r="A346" s="308"/>
      <c r="B346" s="211">
        <v>620</v>
      </c>
      <c r="C346" s="212">
        <v>620</v>
      </c>
      <c r="D346" s="213" t="s">
        <v>116</v>
      </c>
      <c r="E346" s="222"/>
      <c r="F346" s="523">
        <v>45.2</v>
      </c>
      <c r="G346" s="563">
        <v>45</v>
      </c>
      <c r="H346" s="523">
        <v>46.5</v>
      </c>
      <c r="I346" s="523">
        <v>50.6</v>
      </c>
      <c r="J346" s="614">
        <v>41.9</v>
      </c>
      <c r="K346" s="523">
        <v>46</v>
      </c>
      <c r="L346" s="523">
        <v>46</v>
      </c>
      <c r="M346" s="430" t="s">
        <v>1254</v>
      </c>
    </row>
    <row r="347" spans="1:24" s="307" customFormat="1" x14ac:dyDescent="0.2">
      <c r="A347" s="308"/>
      <c r="B347" s="211">
        <v>630</v>
      </c>
      <c r="C347" s="212"/>
      <c r="D347" s="220" t="s">
        <v>117</v>
      </c>
      <c r="E347" s="223"/>
      <c r="F347" s="203">
        <f t="shared" ref="F347" si="145">SUM(F348:F375)</f>
        <v>16.3</v>
      </c>
      <c r="G347" s="564">
        <f>SUM(G348:G375)</f>
        <v>16.399999999999999</v>
      </c>
      <c r="H347" s="203">
        <f t="shared" ref="H347" si="146">SUM(H348:H375)</f>
        <v>23.500000000000004</v>
      </c>
      <c r="I347" s="203">
        <f t="shared" ref="I347:L347" si="147">SUM(I348:I375)</f>
        <v>24.500000000000004</v>
      </c>
      <c r="J347" s="203">
        <f t="shared" ref="J347" si="148">SUM(J348:J375)</f>
        <v>27.8</v>
      </c>
      <c r="K347" s="203">
        <f t="shared" si="147"/>
        <v>23.500000000000004</v>
      </c>
      <c r="L347" s="203">
        <f t="shared" si="147"/>
        <v>23.500000000000004</v>
      </c>
      <c r="M347" s="430"/>
    </row>
    <row r="348" spans="1:24" s="307" customFormat="1" x14ac:dyDescent="0.2">
      <c r="A348" s="308"/>
      <c r="B348" s="211"/>
      <c r="C348" s="212">
        <v>631001</v>
      </c>
      <c r="D348" s="213" t="s">
        <v>129</v>
      </c>
      <c r="E348" s="222"/>
      <c r="F348" s="523">
        <v>0</v>
      </c>
      <c r="G348" s="563">
        <v>0.4</v>
      </c>
      <c r="H348" s="523">
        <v>0.5</v>
      </c>
      <c r="I348" s="523">
        <v>0.5</v>
      </c>
      <c r="J348" s="614">
        <v>3</v>
      </c>
      <c r="K348" s="523">
        <v>0.5</v>
      </c>
      <c r="L348" s="523">
        <v>0.5</v>
      </c>
      <c r="M348" s="430" t="s">
        <v>1254</v>
      </c>
    </row>
    <row r="349" spans="1:24" s="307" customFormat="1" x14ac:dyDescent="0.2">
      <c r="A349" s="308"/>
      <c r="B349" s="211"/>
      <c r="C349" s="212">
        <v>632005</v>
      </c>
      <c r="D349" s="213" t="s">
        <v>130</v>
      </c>
      <c r="E349" s="222"/>
      <c r="F349" s="523">
        <v>0.1</v>
      </c>
      <c r="G349" s="563">
        <v>0.1</v>
      </c>
      <c r="H349" s="523">
        <v>0.5</v>
      </c>
      <c r="I349" s="523">
        <v>0.5</v>
      </c>
      <c r="J349" s="523">
        <v>0.5</v>
      </c>
      <c r="K349" s="523">
        <v>0.5</v>
      </c>
      <c r="L349" s="523">
        <v>0.5</v>
      </c>
      <c r="M349" s="420"/>
    </row>
    <row r="350" spans="1:24" s="307" customFormat="1" x14ac:dyDescent="0.2">
      <c r="A350" s="308"/>
      <c r="B350" s="211"/>
      <c r="C350" s="212">
        <v>633001</v>
      </c>
      <c r="D350" s="213" t="s">
        <v>64</v>
      </c>
      <c r="E350" s="222"/>
      <c r="F350" s="523">
        <v>0</v>
      </c>
      <c r="G350" s="563">
        <v>0</v>
      </c>
      <c r="H350" s="523">
        <v>0.5</v>
      </c>
      <c r="I350" s="523">
        <v>0.5</v>
      </c>
      <c r="J350" s="523">
        <v>0.5</v>
      </c>
      <c r="K350" s="523">
        <v>0.5</v>
      </c>
      <c r="L350" s="523">
        <v>0.5</v>
      </c>
      <c r="M350" s="420"/>
    </row>
    <row r="351" spans="1:24" s="307" customFormat="1" x14ac:dyDescent="0.2">
      <c r="A351" s="308"/>
      <c r="B351" s="211"/>
      <c r="C351" s="212">
        <v>633002</v>
      </c>
      <c r="D351" s="213" t="s">
        <v>132</v>
      </c>
      <c r="E351" s="222"/>
      <c r="F351" s="523">
        <v>0</v>
      </c>
      <c r="G351" s="563">
        <v>0</v>
      </c>
      <c r="H351" s="523">
        <v>0.6</v>
      </c>
      <c r="I351" s="523">
        <v>0.6</v>
      </c>
      <c r="J351" s="523">
        <v>0.6</v>
      </c>
      <c r="K351" s="523">
        <v>0.6</v>
      </c>
      <c r="L351" s="523">
        <v>0.6</v>
      </c>
      <c r="M351" s="420"/>
    </row>
    <row r="352" spans="1:24" s="307" customFormat="1" x14ac:dyDescent="0.2">
      <c r="A352" s="308"/>
      <c r="B352" s="211"/>
      <c r="C352" s="212">
        <v>6330061</v>
      </c>
      <c r="D352" s="213" t="s">
        <v>431</v>
      </c>
      <c r="E352" s="222"/>
      <c r="F352" s="523">
        <v>0.1</v>
      </c>
      <c r="G352" s="563">
        <v>0.1</v>
      </c>
      <c r="H352" s="523">
        <v>0.5</v>
      </c>
      <c r="I352" s="523">
        <v>0.5</v>
      </c>
      <c r="J352" s="523">
        <v>0.5</v>
      </c>
      <c r="K352" s="523">
        <v>0.5</v>
      </c>
      <c r="L352" s="523">
        <v>0.5</v>
      </c>
      <c r="M352" s="420"/>
    </row>
    <row r="353" spans="1:24" s="307" customFormat="1" x14ac:dyDescent="0.2">
      <c r="A353" s="308"/>
      <c r="B353" s="211"/>
      <c r="C353" s="212">
        <v>6330063</v>
      </c>
      <c r="D353" s="213" t="s">
        <v>133</v>
      </c>
      <c r="E353" s="222"/>
      <c r="F353" s="523">
        <v>0.1</v>
      </c>
      <c r="G353" s="563">
        <v>0.2</v>
      </c>
      <c r="H353" s="523">
        <v>0.3</v>
      </c>
      <c r="I353" s="523">
        <v>0.3</v>
      </c>
      <c r="J353" s="523">
        <v>0.3</v>
      </c>
      <c r="K353" s="523">
        <v>0.3</v>
      </c>
      <c r="L353" s="523">
        <v>0.3</v>
      </c>
      <c r="M353" s="430"/>
    </row>
    <row r="354" spans="1:24" s="307" customFormat="1" x14ac:dyDescent="0.2">
      <c r="A354" s="308"/>
      <c r="B354" s="211"/>
      <c r="C354" s="212">
        <v>6330065</v>
      </c>
      <c r="D354" s="213" t="s">
        <v>134</v>
      </c>
      <c r="E354" s="222"/>
      <c r="F354" s="523">
        <v>0</v>
      </c>
      <c r="G354" s="563">
        <v>0.1</v>
      </c>
      <c r="H354" s="523">
        <v>0.5</v>
      </c>
      <c r="I354" s="523">
        <v>1.5</v>
      </c>
      <c r="J354" s="523">
        <v>1.5</v>
      </c>
      <c r="K354" s="523">
        <v>0.5</v>
      </c>
      <c r="L354" s="523">
        <v>0.5</v>
      </c>
      <c r="M354" s="430"/>
    </row>
    <row r="355" spans="1:24" s="307" customFormat="1" x14ac:dyDescent="0.2">
      <c r="A355" s="308"/>
      <c r="B355" s="211"/>
      <c r="C355" s="212">
        <v>6330066</v>
      </c>
      <c r="D355" s="213" t="s">
        <v>135</v>
      </c>
      <c r="E355" s="222"/>
      <c r="F355" s="523">
        <v>0</v>
      </c>
      <c r="G355" s="563">
        <v>0.1</v>
      </c>
      <c r="H355" s="523">
        <v>3.5</v>
      </c>
      <c r="I355" s="523">
        <v>3.5</v>
      </c>
      <c r="J355" s="523">
        <v>3.5</v>
      </c>
      <c r="K355" s="523">
        <v>3.5</v>
      </c>
      <c r="L355" s="523">
        <v>3.5</v>
      </c>
      <c r="M355" s="420"/>
    </row>
    <row r="356" spans="1:24" s="307" customFormat="1" x14ac:dyDescent="0.2">
      <c r="A356" s="308"/>
      <c r="B356" s="211"/>
      <c r="C356" s="212">
        <v>633010</v>
      </c>
      <c r="D356" s="213" t="s">
        <v>136</v>
      </c>
      <c r="E356" s="222"/>
      <c r="F356" s="523">
        <v>0</v>
      </c>
      <c r="G356" s="563">
        <v>0</v>
      </c>
      <c r="H356" s="523">
        <v>0.5</v>
      </c>
      <c r="I356" s="523">
        <v>0.5</v>
      </c>
      <c r="J356" s="523">
        <v>0.5</v>
      </c>
      <c r="K356" s="523">
        <v>0.5</v>
      </c>
      <c r="L356" s="523">
        <v>0.5</v>
      </c>
      <c r="M356" s="420"/>
      <c r="O356" s="403"/>
      <c r="P356" s="403"/>
      <c r="Q356" s="403"/>
      <c r="R356" s="403"/>
      <c r="S356" s="403"/>
      <c r="T356" s="403"/>
      <c r="U356" s="403"/>
      <c r="V356" s="403"/>
      <c r="W356" s="403"/>
      <c r="X356" s="403"/>
    </row>
    <row r="357" spans="1:24" s="307" customFormat="1" x14ac:dyDescent="0.2">
      <c r="A357" s="308"/>
      <c r="B357" s="211"/>
      <c r="C357" s="212">
        <v>633013</v>
      </c>
      <c r="D357" s="213" t="s">
        <v>626</v>
      </c>
      <c r="E357" s="222"/>
      <c r="F357" s="523">
        <v>0.1</v>
      </c>
      <c r="G357" s="563">
        <v>0</v>
      </c>
      <c r="H357" s="523">
        <v>0.5</v>
      </c>
      <c r="I357" s="523">
        <v>0.5</v>
      </c>
      <c r="J357" s="523">
        <v>0.5</v>
      </c>
      <c r="K357" s="523">
        <v>0.5</v>
      </c>
      <c r="L357" s="523">
        <v>0.5</v>
      </c>
      <c r="M357" s="420"/>
    </row>
    <row r="358" spans="1:24" s="307" customFormat="1" x14ac:dyDescent="0.2">
      <c r="A358" s="308"/>
      <c r="B358" s="211"/>
      <c r="C358" s="212">
        <v>634001</v>
      </c>
      <c r="D358" s="213" t="s">
        <v>137</v>
      </c>
      <c r="E358" s="222"/>
      <c r="F358" s="523">
        <v>1.6</v>
      </c>
      <c r="G358" s="563">
        <v>2</v>
      </c>
      <c r="H358" s="523">
        <v>2</v>
      </c>
      <c r="I358" s="523">
        <v>2</v>
      </c>
      <c r="J358" s="614">
        <v>1.3</v>
      </c>
      <c r="K358" s="523">
        <v>2</v>
      </c>
      <c r="L358" s="523">
        <v>2</v>
      </c>
      <c r="M358" s="430" t="s">
        <v>1254</v>
      </c>
      <c r="O358" s="403"/>
      <c r="P358" s="403"/>
      <c r="Q358" s="403"/>
      <c r="R358" s="403"/>
      <c r="S358" s="403"/>
      <c r="T358" s="403"/>
      <c r="U358" s="403"/>
      <c r="V358" s="403"/>
      <c r="W358" s="403"/>
      <c r="X358" s="403"/>
    </row>
    <row r="359" spans="1:24" s="307" customFormat="1" x14ac:dyDescent="0.2">
      <c r="A359" s="308"/>
      <c r="B359" s="211"/>
      <c r="C359" s="212">
        <v>634002</v>
      </c>
      <c r="D359" s="213" t="s">
        <v>78</v>
      </c>
      <c r="E359" s="222"/>
      <c r="F359" s="523">
        <v>1.7</v>
      </c>
      <c r="G359" s="563">
        <v>1.2</v>
      </c>
      <c r="H359" s="523">
        <v>1.5</v>
      </c>
      <c r="I359" s="523">
        <v>1.5</v>
      </c>
      <c r="J359" s="523">
        <v>1.5</v>
      </c>
      <c r="K359" s="523">
        <v>1.5</v>
      </c>
      <c r="L359" s="523">
        <v>1.5</v>
      </c>
      <c r="M359" s="430"/>
    </row>
    <row r="360" spans="1:24" s="307" customFormat="1" x14ac:dyDescent="0.2">
      <c r="A360" s="308"/>
      <c r="B360" s="211"/>
      <c r="C360" s="212">
        <v>634002</v>
      </c>
      <c r="D360" s="213" t="s">
        <v>79</v>
      </c>
      <c r="E360" s="222"/>
      <c r="F360" s="523">
        <v>0.3</v>
      </c>
      <c r="G360" s="563">
        <v>0</v>
      </c>
      <c r="H360" s="523">
        <v>0.5</v>
      </c>
      <c r="I360" s="523">
        <v>0.5</v>
      </c>
      <c r="J360" s="523">
        <v>0.5</v>
      </c>
      <c r="K360" s="523">
        <v>0.5</v>
      </c>
      <c r="L360" s="523">
        <v>0.5</v>
      </c>
      <c r="M360" s="420"/>
      <c r="O360" s="403"/>
      <c r="P360" s="403"/>
      <c r="Q360" s="403"/>
      <c r="R360" s="403"/>
      <c r="S360" s="403"/>
      <c r="T360" s="403"/>
      <c r="U360" s="403"/>
      <c r="V360" s="403"/>
      <c r="W360" s="403"/>
      <c r="X360" s="403"/>
    </row>
    <row r="361" spans="1:24" s="307" customFormat="1" x14ac:dyDescent="0.2">
      <c r="A361" s="308"/>
      <c r="B361" s="211"/>
      <c r="C361" s="212">
        <v>634003</v>
      </c>
      <c r="D361" s="213" t="s">
        <v>264</v>
      </c>
      <c r="E361" s="222"/>
      <c r="F361" s="523">
        <v>1.4</v>
      </c>
      <c r="G361" s="563">
        <v>1.4</v>
      </c>
      <c r="H361" s="523">
        <v>1.3</v>
      </c>
      <c r="I361" s="523">
        <v>1.3</v>
      </c>
      <c r="J361" s="523">
        <v>1.3</v>
      </c>
      <c r="K361" s="523">
        <v>1.3</v>
      </c>
      <c r="L361" s="523">
        <v>1.3</v>
      </c>
      <c r="M361" s="430"/>
    </row>
    <row r="362" spans="1:24" s="403" customFormat="1" x14ac:dyDescent="0.2">
      <c r="A362" s="395"/>
      <c r="B362" s="211"/>
      <c r="C362" s="212">
        <v>635002</v>
      </c>
      <c r="D362" s="213" t="s">
        <v>138</v>
      </c>
      <c r="E362" s="222"/>
      <c r="F362" s="523">
        <v>3.7</v>
      </c>
      <c r="G362" s="563">
        <v>2.6</v>
      </c>
      <c r="H362" s="523">
        <v>2</v>
      </c>
      <c r="I362" s="523">
        <v>2</v>
      </c>
      <c r="J362" s="523">
        <v>2</v>
      </c>
      <c r="K362" s="523">
        <v>2</v>
      </c>
      <c r="L362" s="523">
        <v>2</v>
      </c>
      <c r="M362" s="430"/>
      <c r="O362" s="307"/>
      <c r="P362" s="307"/>
      <c r="Q362" s="307"/>
      <c r="R362" s="307"/>
      <c r="S362" s="307"/>
      <c r="T362" s="307"/>
      <c r="U362" s="307"/>
      <c r="V362" s="307"/>
      <c r="W362" s="307"/>
      <c r="X362" s="307"/>
    </row>
    <row r="363" spans="1:24" s="307" customFormat="1" x14ac:dyDescent="0.2">
      <c r="A363" s="308"/>
      <c r="B363" s="211"/>
      <c r="C363" s="212">
        <v>635006</v>
      </c>
      <c r="D363" s="213" t="s">
        <v>966</v>
      </c>
      <c r="E363" s="222"/>
      <c r="F363" s="523">
        <v>0</v>
      </c>
      <c r="G363" s="563">
        <v>0</v>
      </c>
      <c r="H363" s="523">
        <v>0.5</v>
      </c>
      <c r="I363" s="523">
        <v>0.5</v>
      </c>
      <c r="J363" s="523">
        <v>0.5</v>
      </c>
      <c r="K363" s="523">
        <v>0.5</v>
      </c>
      <c r="L363" s="523">
        <v>0.5</v>
      </c>
      <c r="M363" s="430"/>
      <c r="O363" s="403"/>
      <c r="P363" s="403"/>
      <c r="Q363" s="403"/>
      <c r="R363" s="403"/>
      <c r="S363" s="403"/>
      <c r="T363" s="403"/>
      <c r="U363" s="403"/>
      <c r="V363" s="403"/>
      <c r="W363" s="403"/>
      <c r="X363" s="403"/>
    </row>
    <row r="364" spans="1:24" s="403" customFormat="1" x14ac:dyDescent="0.2">
      <c r="A364" s="395"/>
      <c r="B364" s="211"/>
      <c r="C364" s="212">
        <v>637001</v>
      </c>
      <c r="D364" s="213" t="s">
        <v>89</v>
      </c>
      <c r="E364" s="222"/>
      <c r="F364" s="523">
        <v>0</v>
      </c>
      <c r="G364" s="563">
        <v>0</v>
      </c>
      <c r="H364" s="523">
        <v>0.5</v>
      </c>
      <c r="I364" s="523">
        <v>0.5</v>
      </c>
      <c r="J364" s="523">
        <v>0.5</v>
      </c>
      <c r="K364" s="523">
        <v>0.5</v>
      </c>
      <c r="L364" s="523">
        <v>0.5</v>
      </c>
      <c r="M364" s="430"/>
      <c r="O364" s="206"/>
      <c r="P364" s="206"/>
      <c r="Q364" s="206"/>
      <c r="R364" s="206"/>
      <c r="S364" s="206"/>
      <c r="T364" s="206"/>
      <c r="U364" s="206"/>
      <c r="V364" s="206"/>
      <c r="W364" s="206"/>
      <c r="X364" s="206"/>
    </row>
    <row r="365" spans="1:24" s="307" customFormat="1" x14ac:dyDescent="0.2">
      <c r="A365" s="308"/>
      <c r="B365" s="211"/>
      <c r="C365" s="212">
        <v>637004</v>
      </c>
      <c r="D365" s="213" t="s">
        <v>432</v>
      </c>
      <c r="E365" s="222"/>
      <c r="F365" s="523">
        <v>1.2</v>
      </c>
      <c r="G365" s="563">
        <v>0.3</v>
      </c>
      <c r="H365" s="523">
        <v>0.1</v>
      </c>
      <c r="I365" s="523">
        <v>0.1</v>
      </c>
      <c r="J365" s="523">
        <v>0.1</v>
      </c>
      <c r="K365" s="523">
        <v>0.1</v>
      </c>
      <c r="L365" s="523">
        <v>0.1</v>
      </c>
      <c r="M365" s="420"/>
    </row>
    <row r="366" spans="1:24" s="403" customFormat="1" x14ac:dyDescent="0.2">
      <c r="A366" s="395"/>
      <c r="B366" s="211"/>
      <c r="C366" s="212">
        <v>637006</v>
      </c>
      <c r="D366" s="213" t="s">
        <v>612</v>
      </c>
      <c r="E366" s="222"/>
      <c r="F366" s="523">
        <v>0.1</v>
      </c>
      <c r="G366" s="563">
        <v>0</v>
      </c>
      <c r="H366" s="523">
        <v>0.3</v>
      </c>
      <c r="I366" s="523">
        <v>0.3</v>
      </c>
      <c r="J366" s="523">
        <v>0.3</v>
      </c>
      <c r="K366" s="523">
        <v>0.3</v>
      </c>
      <c r="L366" s="523">
        <v>0.3</v>
      </c>
      <c r="M366" s="420"/>
      <c r="O366" s="206"/>
      <c r="P366" s="206"/>
      <c r="Q366" s="206"/>
      <c r="R366" s="206"/>
      <c r="S366" s="206"/>
      <c r="T366" s="206"/>
      <c r="U366" s="206"/>
      <c r="V366" s="206"/>
      <c r="W366" s="206"/>
      <c r="X366" s="206"/>
    </row>
    <row r="367" spans="1:24" s="307" customFormat="1" x14ac:dyDescent="0.2">
      <c r="A367" s="308"/>
      <c r="B367" s="211"/>
      <c r="C367" s="212">
        <v>637006</v>
      </c>
      <c r="D367" s="213" t="s">
        <v>986</v>
      </c>
      <c r="E367" s="222"/>
      <c r="F367" s="523">
        <v>0</v>
      </c>
      <c r="G367" s="563">
        <v>0.2</v>
      </c>
      <c r="H367" s="523">
        <v>0.9</v>
      </c>
      <c r="I367" s="523">
        <v>0.9</v>
      </c>
      <c r="J367" s="523">
        <v>0.9</v>
      </c>
      <c r="K367" s="523">
        <v>0.9</v>
      </c>
      <c r="L367" s="523">
        <v>0.9</v>
      </c>
      <c r="M367" s="430"/>
      <c r="O367" s="206"/>
      <c r="P367" s="206"/>
      <c r="Q367" s="206"/>
      <c r="R367" s="206"/>
      <c r="S367" s="206"/>
      <c r="T367" s="206"/>
      <c r="U367" s="206"/>
      <c r="V367" s="206"/>
      <c r="W367" s="206"/>
      <c r="X367" s="206"/>
    </row>
    <row r="368" spans="1:24" s="307" customFormat="1" x14ac:dyDescent="0.2">
      <c r="A368" s="308"/>
      <c r="B368" s="211"/>
      <c r="C368" s="212">
        <v>637014</v>
      </c>
      <c r="D368" s="213" t="s">
        <v>101</v>
      </c>
      <c r="E368" s="222"/>
      <c r="F368" s="523">
        <v>4.4000000000000004</v>
      </c>
      <c r="G368" s="563">
        <v>0</v>
      </c>
      <c r="H368" s="523">
        <v>0</v>
      </c>
      <c r="I368" s="523">
        <v>0</v>
      </c>
      <c r="J368" s="523">
        <v>0</v>
      </c>
      <c r="K368" s="523">
        <v>0</v>
      </c>
      <c r="L368" s="523">
        <v>0</v>
      </c>
      <c r="M368" s="420"/>
    </row>
    <row r="369" spans="1:24" s="403" customFormat="1" x14ac:dyDescent="0.2">
      <c r="A369" s="395"/>
      <c r="B369" s="211"/>
      <c r="C369" s="212">
        <v>637016</v>
      </c>
      <c r="D369" s="213" t="s">
        <v>103</v>
      </c>
      <c r="E369" s="222"/>
      <c r="F369" s="523">
        <v>1.4</v>
      </c>
      <c r="G369" s="563">
        <v>1.6</v>
      </c>
      <c r="H369" s="523">
        <v>1.3</v>
      </c>
      <c r="I369" s="523">
        <v>1.3</v>
      </c>
      <c r="J369" s="523">
        <v>1.3</v>
      </c>
      <c r="K369" s="523">
        <v>1.3</v>
      </c>
      <c r="L369" s="523">
        <v>1.3</v>
      </c>
      <c r="M369" s="420"/>
      <c r="O369" s="307"/>
      <c r="P369" s="307"/>
      <c r="Q369" s="307"/>
      <c r="R369" s="307"/>
      <c r="S369" s="307"/>
      <c r="T369" s="307"/>
      <c r="U369" s="307"/>
      <c r="V369" s="307"/>
      <c r="W369" s="307"/>
      <c r="X369" s="307"/>
    </row>
    <row r="370" spans="1:24" x14ac:dyDescent="0.2">
      <c r="A370" s="207"/>
      <c r="B370" s="211"/>
      <c r="C370" s="212">
        <v>637035</v>
      </c>
      <c r="D370" s="213" t="s">
        <v>741</v>
      </c>
      <c r="E370" s="222"/>
      <c r="F370" s="523">
        <v>0</v>
      </c>
      <c r="G370" s="563">
        <v>0</v>
      </c>
      <c r="H370" s="523">
        <v>0</v>
      </c>
      <c r="I370" s="523">
        <v>0</v>
      </c>
      <c r="J370" s="523">
        <v>0</v>
      </c>
      <c r="K370" s="523">
        <v>0</v>
      </c>
      <c r="L370" s="523">
        <v>0</v>
      </c>
      <c r="M370" s="420"/>
    </row>
    <row r="371" spans="1:24" s="307" customFormat="1" x14ac:dyDescent="0.2">
      <c r="A371" s="308"/>
      <c r="B371" s="211"/>
      <c r="C371" s="212">
        <v>642006</v>
      </c>
      <c r="D371" s="213" t="s">
        <v>833</v>
      </c>
      <c r="E371" s="222"/>
      <c r="F371" s="523">
        <v>0.1</v>
      </c>
      <c r="G371" s="563">
        <v>0.2</v>
      </c>
      <c r="H371" s="523">
        <v>0.2</v>
      </c>
      <c r="I371" s="523">
        <v>0.2</v>
      </c>
      <c r="J371" s="523">
        <v>0.2</v>
      </c>
      <c r="K371" s="523">
        <v>0.2</v>
      </c>
      <c r="L371" s="523">
        <v>0.2</v>
      </c>
      <c r="M371" s="206"/>
    </row>
    <row r="372" spans="1:24" x14ac:dyDescent="0.2">
      <c r="A372" s="204"/>
      <c r="B372" s="211"/>
      <c r="C372" s="212">
        <v>642012</v>
      </c>
      <c r="D372" s="213" t="s">
        <v>110</v>
      </c>
      <c r="E372" s="222"/>
      <c r="F372" s="523">
        <v>0</v>
      </c>
      <c r="G372" s="563">
        <v>0</v>
      </c>
      <c r="H372" s="523">
        <v>0</v>
      </c>
      <c r="I372" s="523">
        <v>0</v>
      </c>
      <c r="J372" s="523">
        <v>0</v>
      </c>
      <c r="K372" s="523">
        <v>0</v>
      </c>
      <c r="L372" s="523">
        <v>0</v>
      </c>
      <c r="M372" s="420"/>
      <c r="O372" s="307"/>
      <c r="P372" s="307"/>
      <c r="Q372" s="307"/>
      <c r="R372" s="307"/>
      <c r="S372" s="307"/>
      <c r="T372" s="307"/>
      <c r="U372" s="307"/>
      <c r="V372" s="307"/>
      <c r="W372" s="307"/>
      <c r="X372" s="307"/>
    </row>
    <row r="373" spans="1:24" x14ac:dyDescent="0.2">
      <c r="A373" s="204"/>
      <c r="B373" s="211"/>
      <c r="C373" s="212">
        <v>642014</v>
      </c>
      <c r="D373" s="213" t="s">
        <v>1154</v>
      </c>
      <c r="E373" s="523"/>
      <c r="F373" s="523">
        <v>0</v>
      </c>
      <c r="G373" s="563">
        <v>5.4</v>
      </c>
      <c r="H373" s="523">
        <v>3.5</v>
      </c>
      <c r="I373" s="523">
        <v>3.5</v>
      </c>
      <c r="J373" s="614">
        <v>5</v>
      </c>
      <c r="K373" s="523">
        <v>3.5</v>
      </c>
      <c r="L373" s="523">
        <v>3.5</v>
      </c>
      <c r="M373" s="430" t="s">
        <v>1254</v>
      </c>
      <c r="O373" s="403"/>
      <c r="P373" s="403"/>
      <c r="Q373" s="403"/>
      <c r="R373" s="403"/>
      <c r="S373" s="403"/>
      <c r="T373" s="403"/>
      <c r="U373" s="403"/>
      <c r="V373" s="403"/>
      <c r="W373" s="403"/>
      <c r="X373" s="403"/>
    </row>
    <row r="374" spans="1:24" x14ac:dyDescent="0.2">
      <c r="A374" s="207"/>
      <c r="B374" s="211"/>
      <c r="C374" s="212">
        <v>642015</v>
      </c>
      <c r="D374" s="213" t="s">
        <v>515</v>
      </c>
      <c r="E374" s="222"/>
      <c r="F374" s="523">
        <v>0</v>
      </c>
      <c r="G374" s="563">
        <v>0.5</v>
      </c>
      <c r="H374" s="523">
        <v>1</v>
      </c>
      <c r="I374" s="523">
        <v>1</v>
      </c>
      <c r="J374" s="523">
        <v>1</v>
      </c>
      <c r="K374" s="523">
        <v>1</v>
      </c>
      <c r="L374" s="523">
        <v>1</v>
      </c>
      <c r="M374" s="206"/>
      <c r="O374" s="307"/>
      <c r="P374" s="307"/>
      <c r="Q374" s="307"/>
      <c r="R374" s="307"/>
      <c r="S374" s="307"/>
      <c r="T374" s="307"/>
      <c r="U374" s="307"/>
      <c r="V374" s="307"/>
      <c r="W374" s="307"/>
      <c r="X374" s="307"/>
    </row>
    <row r="375" spans="1:24" s="307" customFormat="1" x14ac:dyDescent="0.2">
      <c r="A375" s="306"/>
      <c r="B375" s="211"/>
      <c r="C375" s="212">
        <v>651004</v>
      </c>
      <c r="D375" s="213" t="s">
        <v>863</v>
      </c>
      <c r="E375" s="222"/>
      <c r="F375" s="522">
        <v>0</v>
      </c>
      <c r="G375" s="523">
        <v>0</v>
      </c>
      <c r="H375" s="522">
        <v>0</v>
      </c>
      <c r="I375" s="522">
        <v>0</v>
      </c>
      <c r="J375" s="522">
        <v>0</v>
      </c>
      <c r="K375" s="522">
        <v>0</v>
      </c>
      <c r="L375" s="522">
        <v>0</v>
      </c>
      <c r="M375" s="420"/>
      <c r="O375" s="206"/>
      <c r="P375" s="206"/>
      <c r="Q375" s="206"/>
      <c r="R375" s="206"/>
      <c r="S375" s="206"/>
      <c r="T375" s="206"/>
      <c r="U375" s="206"/>
      <c r="V375" s="206"/>
      <c r="W375" s="206"/>
      <c r="X375" s="206"/>
    </row>
    <row r="376" spans="1:24" s="307" customFormat="1" x14ac:dyDescent="0.2">
      <c r="A376" s="308"/>
      <c r="B376" s="285"/>
      <c r="C376" s="286"/>
      <c r="D376" s="275" t="s">
        <v>143</v>
      </c>
      <c r="E376" s="288" t="s">
        <v>659</v>
      </c>
      <c r="F376" s="551">
        <f t="shared" ref="F376" si="149">SUM(F377+ F382)</f>
        <v>34.799999999999997</v>
      </c>
      <c r="G376" s="566">
        <f>SUM(G377+ G382)</f>
        <v>71.5</v>
      </c>
      <c r="H376" s="551">
        <f t="shared" ref="H376" si="150">SUM(H377+ H382)</f>
        <v>50.5</v>
      </c>
      <c r="I376" s="551">
        <f t="shared" ref="I376:L376" si="151">SUM(I377+ I382)</f>
        <v>0</v>
      </c>
      <c r="J376" s="551">
        <f t="shared" ref="J376" si="152">SUM(J377+ J382)</f>
        <v>9.3000000000000007</v>
      </c>
      <c r="K376" s="551">
        <f t="shared" si="151"/>
        <v>0</v>
      </c>
      <c r="L376" s="551">
        <f t="shared" si="151"/>
        <v>0</v>
      </c>
      <c r="M376" s="420"/>
    </row>
    <row r="377" spans="1:24" x14ac:dyDescent="0.2">
      <c r="A377" s="207"/>
      <c r="B377" s="211"/>
      <c r="C377" s="219"/>
      <c r="D377" s="220" t="s">
        <v>144</v>
      </c>
      <c r="E377" s="251"/>
      <c r="F377" s="223">
        <f t="shared" ref="F377" si="153">SUM(F378:F381)</f>
        <v>14.7</v>
      </c>
      <c r="G377" s="562">
        <f>SUM(G378:G381)</f>
        <v>35.300000000000004</v>
      </c>
      <c r="H377" s="223">
        <f t="shared" ref="H377" si="154">SUM(H378:H381)</f>
        <v>50.5</v>
      </c>
      <c r="I377" s="223">
        <f t="shared" ref="I377:L377" si="155">SUM(I378:I381)</f>
        <v>0</v>
      </c>
      <c r="J377" s="223">
        <f t="shared" ref="J377" si="156">SUM(J378:J381)</f>
        <v>0</v>
      </c>
      <c r="K377" s="223">
        <f t="shared" si="155"/>
        <v>0</v>
      </c>
      <c r="L377" s="223">
        <f t="shared" si="155"/>
        <v>0</v>
      </c>
      <c r="M377" s="420"/>
      <c r="O377" s="307"/>
      <c r="P377" s="307"/>
      <c r="Q377" s="307"/>
      <c r="R377" s="307"/>
      <c r="S377" s="307"/>
      <c r="T377" s="307"/>
      <c r="U377" s="307"/>
      <c r="V377" s="307"/>
      <c r="W377" s="307"/>
      <c r="X377" s="307"/>
    </row>
    <row r="378" spans="1:24" s="307" customFormat="1" x14ac:dyDescent="0.2">
      <c r="A378" s="308"/>
      <c r="B378" s="211">
        <v>610</v>
      </c>
      <c r="C378" s="212"/>
      <c r="D378" s="213" t="s">
        <v>115</v>
      </c>
      <c r="E378" s="340"/>
      <c r="F378" s="523">
        <v>8.6999999999999993</v>
      </c>
      <c r="G378" s="523">
        <v>9.5</v>
      </c>
      <c r="H378" s="523">
        <v>19</v>
      </c>
      <c r="I378" s="523">
        <v>0</v>
      </c>
      <c r="J378" s="523">
        <v>0</v>
      </c>
      <c r="K378" s="523">
        <v>0</v>
      </c>
      <c r="L378" s="523">
        <v>0</v>
      </c>
      <c r="M378" s="430"/>
    </row>
    <row r="379" spans="1:24" s="307" customFormat="1" x14ac:dyDescent="0.2">
      <c r="A379" s="308"/>
      <c r="B379" s="211">
        <v>620</v>
      </c>
      <c r="C379" s="212"/>
      <c r="D379" s="213" t="s">
        <v>116</v>
      </c>
      <c r="E379" s="340"/>
      <c r="F379" s="523">
        <v>2.9</v>
      </c>
      <c r="G379" s="523">
        <v>2.6</v>
      </c>
      <c r="H379" s="523">
        <v>6.5</v>
      </c>
      <c r="I379" s="523">
        <v>0</v>
      </c>
      <c r="J379" s="523">
        <v>0</v>
      </c>
      <c r="K379" s="523">
        <v>0</v>
      </c>
      <c r="L379" s="523">
        <v>0</v>
      </c>
      <c r="M379" s="420"/>
      <c r="O379" s="206"/>
      <c r="P379" s="206"/>
      <c r="Q379" s="206"/>
      <c r="R379" s="206"/>
      <c r="S379" s="206"/>
      <c r="T379" s="206"/>
      <c r="U379" s="206"/>
      <c r="V379" s="206"/>
      <c r="W379" s="206"/>
      <c r="X379" s="206"/>
    </row>
    <row r="380" spans="1:24" s="307" customFormat="1" x14ac:dyDescent="0.2">
      <c r="A380" s="308"/>
      <c r="B380" s="211">
        <v>630</v>
      </c>
      <c r="C380" s="212"/>
      <c r="D380" s="213" t="s">
        <v>117</v>
      </c>
      <c r="E380" s="250"/>
      <c r="F380" s="523">
        <v>2.5</v>
      </c>
      <c r="G380" s="523">
        <v>22.5</v>
      </c>
      <c r="H380" s="523">
        <v>25</v>
      </c>
      <c r="I380" s="523">
        <v>0</v>
      </c>
      <c r="J380" s="523">
        <v>0</v>
      </c>
      <c r="K380" s="523">
        <v>0</v>
      </c>
      <c r="L380" s="523">
        <v>0</v>
      </c>
      <c r="M380" s="420"/>
    </row>
    <row r="381" spans="1:24" x14ac:dyDescent="0.2">
      <c r="A381" s="207"/>
      <c r="B381" s="211"/>
      <c r="C381" s="212">
        <v>637014</v>
      </c>
      <c r="D381" s="213" t="s">
        <v>101</v>
      </c>
      <c r="E381" s="250"/>
      <c r="F381" s="523">
        <v>0.6</v>
      </c>
      <c r="G381" s="523">
        <v>0.7</v>
      </c>
      <c r="H381" s="523">
        <v>0</v>
      </c>
      <c r="I381" s="523">
        <v>0</v>
      </c>
      <c r="J381" s="523">
        <v>0</v>
      </c>
      <c r="K381" s="523">
        <v>0</v>
      </c>
      <c r="L381" s="523">
        <v>0</v>
      </c>
      <c r="M381" s="420"/>
      <c r="O381" s="307"/>
      <c r="P381" s="307"/>
      <c r="Q381" s="307"/>
      <c r="R381" s="307"/>
      <c r="S381" s="307"/>
      <c r="T381" s="307"/>
      <c r="U381" s="307"/>
      <c r="V381" s="307"/>
      <c r="W381" s="307"/>
      <c r="X381" s="307"/>
    </row>
    <row r="382" spans="1:24" s="307" customFormat="1" x14ac:dyDescent="0.2">
      <c r="A382" s="308"/>
      <c r="B382" s="211"/>
      <c r="C382" s="212"/>
      <c r="D382" s="220" t="s">
        <v>972</v>
      </c>
      <c r="E382" s="251"/>
      <c r="F382" s="223">
        <f t="shared" ref="F382" si="157">SUM(F383:F385)</f>
        <v>20.100000000000001</v>
      </c>
      <c r="G382" s="203">
        <f>SUM(G383:G385)</f>
        <v>36.199999999999996</v>
      </c>
      <c r="H382" s="203">
        <f t="shared" ref="H382" si="158">SUM(H383:H385)</f>
        <v>0</v>
      </c>
      <c r="I382" s="203">
        <f t="shared" ref="I382:L382" si="159">SUM(I383:I385)</f>
        <v>0</v>
      </c>
      <c r="J382" s="203">
        <f t="shared" ref="J382" si="160">SUM(J383:J385)</f>
        <v>9.3000000000000007</v>
      </c>
      <c r="K382" s="203">
        <f t="shared" si="159"/>
        <v>0</v>
      </c>
      <c r="L382" s="203">
        <f t="shared" si="159"/>
        <v>0</v>
      </c>
      <c r="M382" s="206"/>
      <c r="O382" s="206"/>
      <c r="P382" s="206"/>
      <c r="Q382" s="206"/>
      <c r="R382" s="206"/>
      <c r="S382" s="206"/>
      <c r="T382" s="206"/>
      <c r="U382" s="206"/>
      <c r="V382" s="206"/>
      <c r="W382" s="206"/>
      <c r="X382" s="206"/>
    </row>
    <row r="383" spans="1:24" s="307" customFormat="1" x14ac:dyDescent="0.2">
      <c r="A383" s="306"/>
      <c r="B383" s="211">
        <v>610</v>
      </c>
      <c r="C383" s="212"/>
      <c r="D383" s="213" t="s">
        <v>115</v>
      </c>
      <c r="E383" s="340"/>
      <c r="F383" s="523">
        <v>14.6</v>
      </c>
      <c r="G383" s="523">
        <v>26</v>
      </c>
      <c r="H383" s="523">
        <v>0</v>
      </c>
      <c r="I383" s="523">
        <v>0</v>
      </c>
      <c r="J383" s="614">
        <v>6.8</v>
      </c>
      <c r="K383" s="523">
        <v>0</v>
      </c>
      <c r="L383" s="523">
        <v>0</v>
      </c>
      <c r="M383" s="430" t="s">
        <v>1254</v>
      </c>
    </row>
    <row r="384" spans="1:24" s="307" customFormat="1" x14ac:dyDescent="0.2">
      <c r="A384" s="308"/>
      <c r="B384" s="211">
        <v>620</v>
      </c>
      <c r="C384" s="212"/>
      <c r="D384" s="213" t="s">
        <v>116</v>
      </c>
      <c r="E384" s="340"/>
      <c r="F384" s="523">
        <v>5.2</v>
      </c>
      <c r="G384" s="523">
        <v>9.8000000000000007</v>
      </c>
      <c r="H384" s="523">
        <v>0</v>
      </c>
      <c r="I384" s="523">
        <v>0</v>
      </c>
      <c r="J384" s="614">
        <v>2.5</v>
      </c>
      <c r="K384" s="523">
        <v>0</v>
      </c>
      <c r="L384" s="523">
        <v>0</v>
      </c>
      <c r="M384" s="430" t="s">
        <v>1254</v>
      </c>
    </row>
    <row r="385" spans="1:24" x14ac:dyDescent="0.2">
      <c r="A385" s="207"/>
      <c r="B385" s="211">
        <v>630</v>
      </c>
      <c r="C385" s="212"/>
      <c r="D385" s="213" t="s">
        <v>117</v>
      </c>
      <c r="E385" s="340"/>
      <c r="F385" s="523">
        <v>0.3</v>
      </c>
      <c r="G385" s="523">
        <v>0.4</v>
      </c>
      <c r="H385" s="523">
        <v>0</v>
      </c>
      <c r="I385" s="523">
        <v>0</v>
      </c>
      <c r="J385" s="523">
        <v>0</v>
      </c>
      <c r="K385" s="523">
        <v>0</v>
      </c>
      <c r="L385" s="523">
        <v>0</v>
      </c>
      <c r="M385" s="420"/>
      <c r="O385" s="307"/>
      <c r="P385" s="307"/>
      <c r="Q385" s="307"/>
      <c r="R385" s="307"/>
      <c r="S385" s="307"/>
      <c r="T385" s="307"/>
      <c r="U385" s="307"/>
      <c r="V385" s="307"/>
      <c r="W385" s="307"/>
      <c r="X385" s="307"/>
    </row>
    <row r="386" spans="1:24" s="307" customFormat="1" x14ac:dyDescent="0.2">
      <c r="A386" s="308"/>
      <c r="B386" s="285"/>
      <c r="C386" s="286"/>
      <c r="D386" s="275" t="s">
        <v>662</v>
      </c>
      <c r="E386" s="288" t="s">
        <v>660</v>
      </c>
      <c r="F386" s="277">
        <f>SUM(F387:F389)</f>
        <v>47.4</v>
      </c>
      <c r="G386" s="567">
        <f t="shared" ref="G386" si="161">SUM(G387:G390)</f>
        <v>48.6</v>
      </c>
      <c r="H386" s="277">
        <f t="shared" ref="H386" si="162">SUM(H387:H390)</f>
        <v>59</v>
      </c>
      <c r="I386" s="277">
        <f t="shared" ref="I386:L386" si="163">SUM(I387:I390)</f>
        <v>61.1</v>
      </c>
      <c r="J386" s="277">
        <f t="shared" ref="J386" si="164">SUM(J387:J390)</f>
        <v>58.3</v>
      </c>
      <c r="K386" s="277">
        <f t="shared" si="163"/>
        <v>63</v>
      </c>
      <c r="L386" s="277">
        <f t="shared" si="163"/>
        <v>68</v>
      </c>
      <c r="M386" s="206"/>
    </row>
    <row r="387" spans="1:24" s="307" customFormat="1" x14ac:dyDescent="0.2">
      <c r="A387" s="306"/>
      <c r="B387" s="211">
        <v>610</v>
      </c>
      <c r="C387" s="212"/>
      <c r="D387" s="213" t="s">
        <v>115</v>
      </c>
      <c r="E387" s="222"/>
      <c r="F387" s="523">
        <v>32.799999999999997</v>
      </c>
      <c r="G387" s="523">
        <v>34.1</v>
      </c>
      <c r="H387" s="523">
        <v>41</v>
      </c>
      <c r="I387" s="523">
        <v>42</v>
      </c>
      <c r="J387" s="614">
        <v>40.5</v>
      </c>
      <c r="K387" s="523">
        <v>43</v>
      </c>
      <c r="L387" s="523">
        <v>46</v>
      </c>
      <c r="M387" s="430" t="s">
        <v>1254</v>
      </c>
    </row>
    <row r="388" spans="1:24" x14ac:dyDescent="0.2">
      <c r="A388" s="207"/>
      <c r="B388" s="211">
        <v>620</v>
      </c>
      <c r="C388" s="212"/>
      <c r="D388" s="213" t="s">
        <v>116</v>
      </c>
      <c r="E388" s="222"/>
      <c r="F388" s="523">
        <v>11.1</v>
      </c>
      <c r="G388" s="523">
        <v>11.2</v>
      </c>
      <c r="H388" s="523">
        <v>14</v>
      </c>
      <c r="I388" s="523">
        <v>15.1</v>
      </c>
      <c r="J388" s="614">
        <v>13.8</v>
      </c>
      <c r="K388" s="523">
        <v>16</v>
      </c>
      <c r="L388" s="523">
        <v>18</v>
      </c>
      <c r="M388" s="430" t="s">
        <v>1254</v>
      </c>
      <c r="O388" s="307"/>
      <c r="P388" s="307"/>
      <c r="Q388" s="307"/>
      <c r="R388" s="307"/>
      <c r="S388" s="307"/>
      <c r="T388" s="307"/>
      <c r="U388" s="307"/>
      <c r="V388" s="307"/>
      <c r="W388" s="307"/>
      <c r="X388" s="307"/>
    </row>
    <row r="389" spans="1:24" s="307" customFormat="1" x14ac:dyDescent="0.2">
      <c r="A389" s="306"/>
      <c r="B389" s="211">
        <v>630</v>
      </c>
      <c r="C389" s="212"/>
      <c r="D389" s="213" t="s">
        <v>117</v>
      </c>
      <c r="E389" s="222"/>
      <c r="F389" s="523">
        <v>3.5</v>
      </c>
      <c r="G389" s="523">
        <v>1.7</v>
      </c>
      <c r="H389" s="523">
        <v>3</v>
      </c>
      <c r="I389" s="523">
        <v>3</v>
      </c>
      <c r="J389" s="523">
        <v>3</v>
      </c>
      <c r="K389" s="523">
        <v>3</v>
      </c>
      <c r="L389" s="523">
        <v>3</v>
      </c>
      <c r="M389" s="430"/>
    </row>
    <row r="390" spans="1:24" s="403" customFormat="1" x14ac:dyDescent="0.2">
      <c r="A390" s="402"/>
      <c r="B390" s="211">
        <v>642</v>
      </c>
      <c r="C390" s="212"/>
      <c r="D390" s="213" t="s">
        <v>1154</v>
      </c>
      <c r="E390" s="523"/>
      <c r="F390" s="522">
        <v>0</v>
      </c>
      <c r="G390" s="523">
        <v>1.6</v>
      </c>
      <c r="H390" s="523">
        <v>1</v>
      </c>
      <c r="I390" s="523">
        <v>1</v>
      </c>
      <c r="J390" s="523">
        <v>1</v>
      </c>
      <c r="K390" s="523">
        <v>1</v>
      </c>
      <c r="L390" s="523">
        <v>1</v>
      </c>
      <c r="M390" s="430"/>
    </row>
    <row r="391" spans="1:24" s="307" customFormat="1" x14ac:dyDescent="0.2">
      <c r="A391" s="308"/>
      <c r="B391" s="285"/>
      <c r="C391" s="287"/>
      <c r="D391" s="275" t="s">
        <v>661</v>
      </c>
      <c r="E391" s="288" t="s">
        <v>667</v>
      </c>
      <c r="F391" s="276">
        <f t="shared" ref="F391" si="165">SUM(F392:F394)</f>
        <v>51.400000000000006</v>
      </c>
      <c r="G391" s="565">
        <f>SUM(G392:G394)</f>
        <v>66.599999999999994</v>
      </c>
      <c r="H391" s="276">
        <f t="shared" ref="H391" si="166">SUM(H392:H394)</f>
        <v>74.400000000000006</v>
      </c>
      <c r="I391" s="276">
        <f t="shared" ref="I391:L391" si="167">SUM(I392:I394)</f>
        <v>28.5</v>
      </c>
      <c r="J391" s="276">
        <f t="shared" ref="J391" si="168">SUM(J392:J394)</f>
        <v>28.5</v>
      </c>
      <c r="K391" s="276">
        <f t="shared" si="167"/>
        <v>74.8</v>
      </c>
      <c r="L391" s="276">
        <f t="shared" si="167"/>
        <v>78.2</v>
      </c>
      <c r="M391" s="420"/>
    </row>
    <row r="392" spans="1:24" s="307" customFormat="1" x14ac:dyDescent="0.2">
      <c r="A392" s="308"/>
      <c r="B392" s="211">
        <v>610</v>
      </c>
      <c r="C392" s="212"/>
      <c r="D392" s="213" t="s">
        <v>115</v>
      </c>
      <c r="E392" s="221"/>
      <c r="F392" s="522">
        <v>0.3</v>
      </c>
      <c r="G392" s="523">
        <v>0.7</v>
      </c>
      <c r="H392" s="523">
        <v>0.5</v>
      </c>
      <c r="I392" s="523">
        <v>0.6</v>
      </c>
      <c r="J392" s="523">
        <v>0.6</v>
      </c>
      <c r="K392" s="523">
        <v>0.8</v>
      </c>
      <c r="L392" s="523">
        <v>1</v>
      </c>
      <c r="M392" s="420"/>
    </row>
    <row r="393" spans="1:24" s="307" customFormat="1" x14ac:dyDescent="0.2">
      <c r="A393" s="308"/>
      <c r="B393" s="211">
        <v>620</v>
      </c>
      <c r="C393" s="212"/>
      <c r="D393" s="213" t="s">
        <v>116</v>
      </c>
      <c r="E393" s="221"/>
      <c r="F393" s="522">
        <v>1.4</v>
      </c>
      <c r="G393" s="523">
        <v>1.5</v>
      </c>
      <c r="H393" s="523">
        <v>1.7</v>
      </c>
      <c r="I393" s="523">
        <v>1.7</v>
      </c>
      <c r="J393" s="523">
        <v>1.7</v>
      </c>
      <c r="K393" s="523">
        <v>1.8</v>
      </c>
      <c r="L393" s="523">
        <v>2</v>
      </c>
      <c r="M393" s="420"/>
    </row>
    <row r="394" spans="1:24" s="307" customFormat="1" x14ac:dyDescent="0.2">
      <c r="A394" s="308"/>
      <c r="B394" s="211">
        <v>630</v>
      </c>
      <c r="C394" s="212"/>
      <c r="D394" s="220" t="s">
        <v>117</v>
      </c>
      <c r="E394" s="221"/>
      <c r="F394" s="223">
        <f t="shared" ref="F394" si="169">SUM(F395:F405)</f>
        <v>49.7</v>
      </c>
      <c r="G394" s="562">
        <f>SUM(G395:G405)</f>
        <v>64.399999999999991</v>
      </c>
      <c r="H394" s="223">
        <f t="shared" ref="H394" si="170">SUM(H395:H405)</f>
        <v>72.2</v>
      </c>
      <c r="I394" s="223">
        <f t="shared" ref="I394:L394" si="171">SUM(I395:I405)</f>
        <v>26.2</v>
      </c>
      <c r="J394" s="223">
        <f t="shared" ref="J394" si="172">SUM(J395:J405)</f>
        <v>26.2</v>
      </c>
      <c r="K394" s="223">
        <f t="shared" si="171"/>
        <v>72.2</v>
      </c>
      <c r="L394" s="223">
        <f t="shared" si="171"/>
        <v>75.2</v>
      </c>
      <c r="M394" s="430"/>
      <c r="O394" s="206"/>
      <c r="P394" s="206"/>
      <c r="Q394" s="206"/>
      <c r="R394" s="206"/>
      <c r="S394" s="206"/>
      <c r="T394" s="206"/>
      <c r="U394" s="206"/>
      <c r="V394" s="206"/>
      <c r="W394" s="206"/>
      <c r="X394" s="206"/>
    </row>
    <row r="395" spans="1:24" s="307" customFormat="1" x14ac:dyDescent="0.2">
      <c r="A395" s="308"/>
      <c r="B395" s="214"/>
      <c r="C395" s="212">
        <v>633004</v>
      </c>
      <c r="D395" s="213" t="s">
        <v>627</v>
      </c>
      <c r="E395" s="340"/>
      <c r="F395" s="523">
        <v>0</v>
      </c>
      <c r="G395" s="523">
        <v>0</v>
      </c>
      <c r="H395" s="523">
        <v>0</v>
      </c>
      <c r="I395" s="523">
        <v>0</v>
      </c>
      <c r="J395" s="523">
        <v>0</v>
      </c>
      <c r="K395" s="523">
        <v>0</v>
      </c>
      <c r="L395" s="523">
        <v>0</v>
      </c>
      <c r="M395" s="420"/>
    </row>
    <row r="396" spans="1:24" s="307" customFormat="1" x14ac:dyDescent="0.2">
      <c r="A396" s="308"/>
      <c r="B396" s="211"/>
      <c r="C396" s="212">
        <v>633006</v>
      </c>
      <c r="D396" s="213" t="s">
        <v>134</v>
      </c>
      <c r="E396" s="340"/>
      <c r="F396" s="523">
        <v>21</v>
      </c>
      <c r="G396" s="523">
        <v>26.7</v>
      </c>
      <c r="H396" s="523">
        <v>25</v>
      </c>
      <c r="I396" s="523">
        <v>10</v>
      </c>
      <c r="J396" s="523">
        <v>10</v>
      </c>
      <c r="K396" s="523">
        <v>30</v>
      </c>
      <c r="L396" s="523">
        <v>33</v>
      </c>
      <c r="M396" s="420"/>
    </row>
    <row r="397" spans="1:24" s="307" customFormat="1" x14ac:dyDescent="0.2">
      <c r="A397" s="308"/>
      <c r="B397" s="211"/>
      <c r="C397" s="212">
        <v>634004</v>
      </c>
      <c r="D397" s="213" t="s">
        <v>80</v>
      </c>
      <c r="E397" s="340"/>
      <c r="F397" s="523">
        <v>0</v>
      </c>
      <c r="G397" s="523">
        <v>0.3</v>
      </c>
      <c r="H397" s="523">
        <v>0.5</v>
      </c>
      <c r="I397" s="523">
        <v>0.5</v>
      </c>
      <c r="J397" s="523">
        <v>0.5</v>
      </c>
      <c r="K397" s="523">
        <v>0.5</v>
      </c>
      <c r="L397" s="523">
        <v>0.5</v>
      </c>
      <c r="M397" s="430"/>
    </row>
    <row r="398" spans="1:24" s="307" customFormat="1" x14ac:dyDescent="0.2">
      <c r="A398" s="308"/>
      <c r="B398" s="211"/>
      <c r="C398" s="212">
        <v>635006</v>
      </c>
      <c r="D398" s="213" t="s">
        <v>150</v>
      </c>
      <c r="E398" s="250"/>
      <c r="F398" s="523">
        <v>1.8</v>
      </c>
      <c r="G398" s="523">
        <v>32.799999999999997</v>
      </c>
      <c r="H398" s="523">
        <v>30</v>
      </c>
      <c r="I398" s="523">
        <v>5</v>
      </c>
      <c r="J398" s="523">
        <v>5</v>
      </c>
      <c r="K398" s="523">
        <v>30</v>
      </c>
      <c r="L398" s="523">
        <v>30</v>
      </c>
      <c r="M398" s="430"/>
    </row>
    <row r="399" spans="1:24" s="403" customFormat="1" x14ac:dyDescent="0.2">
      <c r="A399" s="395"/>
      <c r="B399" s="211"/>
      <c r="C399" s="212">
        <v>635003</v>
      </c>
      <c r="D399" s="213" t="s">
        <v>1126</v>
      </c>
      <c r="E399" s="250"/>
      <c r="F399" s="523">
        <v>22.3</v>
      </c>
      <c r="G399" s="523">
        <v>0</v>
      </c>
      <c r="H399" s="523">
        <v>0</v>
      </c>
      <c r="I399" s="523">
        <v>0</v>
      </c>
      <c r="J399" s="523">
        <v>0</v>
      </c>
      <c r="K399" s="523">
        <v>0</v>
      </c>
      <c r="L399" s="523">
        <v>0</v>
      </c>
      <c r="M399" s="430"/>
    </row>
    <row r="400" spans="1:24" s="307" customFormat="1" x14ac:dyDescent="0.2">
      <c r="A400" s="308"/>
      <c r="B400" s="211"/>
      <c r="C400" s="212">
        <v>636001</v>
      </c>
      <c r="D400" s="213" t="s">
        <v>721</v>
      </c>
      <c r="E400" s="340"/>
      <c r="F400" s="523">
        <v>0.1</v>
      </c>
      <c r="G400" s="523">
        <v>0.1</v>
      </c>
      <c r="H400" s="523">
        <v>5</v>
      </c>
      <c r="I400" s="523">
        <v>3</v>
      </c>
      <c r="J400" s="523">
        <v>3</v>
      </c>
      <c r="K400" s="523">
        <v>5</v>
      </c>
      <c r="L400" s="523">
        <v>5</v>
      </c>
      <c r="M400" s="430"/>
    </row>
    <row r="401" spans="1:24" x14ac:dyDescent="0.2">
      <c r="A401" s="207"/>
      <c r="B401" s="211"/>
      <c r="C401" s="212">
        <v>636002</v>
      </c>
      <c r="D401" s="213" t="s">
        <v>594</v>
      </c>
      <c r="E401" s="340"/>
      <c r="F401" s="523">
        <v>0</v>
      </c>
      <c r="G401" s="523">
        <v>0</v>
      </c>
      <c r="H401" s="523">
        <v>0</v>
      </c>
      <c r="I401" s="523">
        <v>0</v>
      </c>
      <c r="J401" s="523">
        <v>0</v>
      </c>
      <c r="K401" s="523">
        <v>0</v>
      </c>
      <c r="L401" s="523">
        <v>0</v>
      </c>
      <c r="M401" s="420"/>
      <c r="O401" s="307"/>
      <c r="P401" s="307"/>
      <c r="Q401" s="307"/>
      <c r="R401" s="307"/>
      <c r="S401" s="307"/>
      <c r="T401" s="307"/>
      <c r="U401" s="307"/>
      <c r="V401" s="307"/>
      <c r="W401" s="307"/>
      <c r="X401" s="307"/>
    </row>
    <row r="402" spans="1:24" s="307" customFormat="1" x14ac:dyDescent="0.2">
      <c r="A402" s="308"/>
      <c r="B402" s="211"/>
      <c r="C402" s="212">
        <v>637004</v>
      </c>
      <c r="D402" s="213" t="s">
        <v>587</v>
      </c>
      <c r="E402" s="340"/>
      <c r="F402" s="523">
        <v>0</v>
      </c>
      <c r="G402" s="523">
        <v>0</v>
      </c>
      <c r="H402" s="523">
        <v>5</v>
      </c>
      <c r="I402" s="523">
        <v>0</v>
      </c>
      <c r="J402" s="523">
        <v>0</v>
      </c>
      <c r="K402" s="523">
        <v>0</v>
      </c>
      <c r="L402" s="523">
        <v>0</v>
      </c>
      <c r="M402" s="206"/>
      <c r="O402" s="403"/>
      <c r="P402" s="403"/>
      <c r="Q402" s="403"/>
      <c r="R402" s="403"/>
      <c r="S402" s="403"/>
      <c r="T402" s="403"/>
      <c r="U402" s="403"/>
      <c r="V402" s="403"/>
      <c r="W402" s="403"/>
      <c r="X402" s="403"/>
    </row>
    <row r="403" spans="1:24" s="307" customFormat="1" x14ac:dyDescent="0.2">
      <c r="A403" s="306"/>
      <c r="B403" s="211"/>
      <c r="C403" s="212">
        <v>637011</v>
      </c>
      <c r="D403" s="213" t="s">
        <v>433</v>
      </c>
      <c r="E403" s="340"/>
      <c r="F403" s="523">
        <v>0</v>
      </c>
      <c r="G403" s="523">
        <v>0</v>
      </c>
      <c r="H403" s="523">
        <v>6</v>
      </c>
      <c r="I403" s="523">
        <v>7</v>
      </c>
      <c r="J403" s="523">
        <v>7</v>
      </c>
      <c r="K403" s="523">
        <v>6</v>
      </c>
      <c r="L403" s="523">
        <v>6</v>
      </c>
      <c r="M403" s="430"/>
    </row>
    <row r="404" spans="1:24" s="307" customFormat="1" x14ac:dyDescent="0.2">
      <c r="A404" s="308"/>
      <c r="B404" s="211"/>
      <c r="C404" s="212">
        <v>637027</v>
      </c>
      <c r="D404" s="213" t="s">
        <v>595</v>
      </c>
      <c r="E404" s="340"/>
      <c r="F404" s="523">
        <v>3.8</v>
      </c>
      <c r="G404" s="523">
        <v>3.8</v>
      </c>
      <c r="H404" s="523">
        <v>0</v>
      </c>
      <c r="I404" s="523">
        <v>0</v>
      </c>
      <c r="J404" s="523">
        <v>0</v>
      </c>
      <c r="K404" s="523">
        <v>0</v>
      </c>
      <c r="L404" s="523">
        <v>0</v>
      </c>
      <c r="M404" s="430"/>
    </row>
    <row r="405" spans="1:24" s="307" customFormat="1" x14ac:dyDescent="0.2">
      <c r="A405" s="308"/>
      <c r="B405" s="211"/>
      <c r="C405" s="212">
        <v>644001</v>
      </c>
      <c r="D405" s="213" t="s">
        <v>151</v>
      </c>
      <c r="E405" s="340"/>
      <c r="F405" s="523">
        <v>0.7</v>
      </c>
      <c r="G405" s="523">
        <v>0.7</v>
      </c>
      <c r="H405" s="523">
        <v>0.7</v>
      </c>
      <c r="I405" s="523">
        <v>0.7</v>
      </c>
      <c r="J405" s="523">
        <v>0.7</v>
      </c>
      <c r="K405" s="523">
        <v>0.7</v>
      </c>
      <c r="L405" s="523">
        <v>0.7</v>
      </c>
      <c r="M405" s="420"/>
    </row>
    <row r="406" spans="1:24" s="307" customFormat="1" x14ac:dyDescent="0.2">
      <c r="A406" s="308"/>
      <c r="B406" s="288"/>
      <c r="C406" s="286"/>
      <c r="D406" s="275" t="s">
        <v>697</v>
      </c>
      <c r="E406" s="288" t="s">
        <v>699</v>
      </c>
      <c r="F406" s="276">
        <f t="shared" ref="F406" si="173">SUM(F407:F431)</f>
        <v>309.90000000000003</v>
      </c>
      <c r="G406" s="565">
        <f>SUM(G407:G431)</f>
        <v>361.70000000000005</v>
      </c>
      <c r="H406" s="276">
        <f t="shared" ref="H406" si="174">SUM(H407:H431)</f>
        <v>447.4</v>
      </c>
      <c r="I406" s="276">
        <f t="shared" ref="I406:L406" si="175">SUM(I407:I431)</f>
        <v>514.20000000000005</v>
      </c>
      <c r="J406" s="276">
        <f t="shared" ref="J406" si="176">SUM(J407:J431)</f>
        <v>552.30000000000007</v>
      </c>
      <c r="K406" s="276">
        <f t="shared" si="175"/>
        <v>481</v>
      </c>
      <c r="L406" s="276">
        <f t="shared" si="175"/>
        <v>484</v>
      </c>
      <c r="M406" s="349"/>
    </row>
    <row r="407" spans="1:24" s="307" customFormat="1" x14ac:dyDescent="0.2">
      <c r="A407" s="308"/>
      <c r="B407" s="211"/>
      <c r="C407" s="212">
        <v>610</v>
      </c>
      <c r="D407" s="213" t="s">
        <v>115</v>
      </c>
      <c r="E407" s="340"/>
      <c r="F407" s="523">
        <v>11.7</v>
      </c>
      <c r="G407" s="563">
        <v>11.5</v>
      </c>
      <c r="H407" s="523">
        <v>16.600000000000001</v>
      </c>
      <c r="I407" s="523">
        <v>28.1</v>
      </c>
      <c r="J407" s="614">
        <v>26.5</v>
      </c>
      <c r="K407" s="523">
        <v>30</v>
      </c>
      <c r="L407" s="523">
        <v>32</v>
      </c>
      <c r="M407" s="430" t="s">
        <v>1254</v>
      </c>
    </row>
    <row r="408" spans="1:24" s="403" customFormat="1" x14ac:dyDescent="0.2">
      <c r="A408" s="395"/>
      <c r="B408" s="211"/>
      <c r="C408" s="212">
        <v>620</v>
      </c>
      <c r="D408" s="213" t="s">
        <v>1098</v>
      </c>
      <c r="E408" s="340"/>
      <c r="F408" s="523">
        <v>6.1</v>
      </c>
      <c r="G408" s="563">
        <v>5.9</v>
      </c>
      <c r="H408" s="523">
        <v>5.8</v>
      </c>
      <c r="I408" s="523">
        <v>10.1</v>
      </c>
      <c r="J408" s="614">
        <v>9.8000000000000007</v>
      </c>
      <c r="K408" s="523">
        <v>11</v>
      </c>
      <c r="L408" s="523">
        <v>12</v>
      </c>
      <c r="M408" s="430" t="s">
        <v>1254</v>
      </c>
      <c r="O408" s="307"/>
      <c r="P408" s="307"/>
      <c r="Q408" s="307"/>
      <c r="R408" s="307"/>
      <c r="S408" s="307"/>
      <c r="T408" s="307"/>
      <c r="U408" s="307"/>
      <c r="V408" s="307"/>
      <c r="W408" s="307"/>
      <c r="X408" s="307"/>
    </row>
    <row r="409" spans="1:24" s="307" customFormat="1" x14ac:dyDescent="0.2">
      <c r="A409" s="308"/>
      <c r="B409" s="211"/>
      <c r="C409" s="212">
        <v>631001</v>
      </c>
      <c r="D409" s="213" t="s">
        <v>723</v>
      </c>
      <c r="E409" s="340"/>
      <c r="F409" s="523">
        <v>0</v>
      </c>
      <c r="G409" s="563">
        <v>0</v>
      </c>
      <c r="H409" s="523">
        <v>0</v>
      </c>
      <c r="I409" s="523">
        <v>0</v>
      </c>
      <c r="J409" s="523">
        <v>0</v>
      </c>
      <c r="K409" s="523">
        <v>0</v>
      </c>
      <c r="L409" s="523">
        <v>0</v>
      </c>
      <c r="M409" s="430"/>
    </row>
    <row r="410" spans="1:24" s="307" customFormat="1" x14ac:dyDescent="0.2">
      <c r="A410" s="308"/>
      <c r="B410" s="211"/>
      <c r="C410" s="212">
        <v>6320035</v>
      </c>
      <c r="D410" s="213" t="s">
        <v>746</v>
      </c>
      <c r="E410" s="340"/>
      <c r="F410" s="523">
        <v>5.6</v>
      </c>
      <c r="G410" s="563">
        <v>5.7</v>
      </c>
      <c r="H410" s="523">
        <v>6</v>
      </c>
      <c r="I410" s="523">
        <v>6</v>
      </c>
      <c r="J410" s="523">
        <v>6</v>
      </c>
      <c r="K410" s="523">
        <v>6</v>
      </c>
      <c r="L410" s="523">
        <v>6</v>
      </c>
      <c r="M410" s="420"/>
    </row>
    <row r="411" spans="1:24" s="307" customFormat="1" x14ac:dyDescent="0.2">
      <c r="A411" s="308"/>
      <c r="B411" s="211"/>
      <c r="C411" s="212">
        <v>633004</v>
      </c>
      <c r="D411" s="213" t="s">
        <v>652</v>
      </c>
      <c r="E411" s="340"/>
      <c r="F411" s="523">
        <v>0</v>
      </c>
      <c r="G411" s="563">
        <v>0.7</v>
      </c>
      <c r="H411" s="523">
        <v>0</v>
      </c>
      <c r="I411" s="523">
        <v>1</v>
      </c>
      <c r="J411" s="523">
        <v>1</v>
      </c>
      <c r="K411" s="523">
        <v>0</v>
      </c>
      <c r="L411" s="523">
        <v>0</v>
      </c>
      <c r="M411" s="430"/>
    </row>
    <row r="412" spans="1:24" s="307" customFormat="1" x14ac:dyDescent="0.2">
      <c r="A412" s="308"/>
      <c r="B412" s="211"/>
      <c r="C412" s="212">
        <v>633006</v>
      </c>
      <c r="D412" s="213" t="s">
        <v>154</v>
      </c>
      <c r="E412" s="340"/>
      <c r="F412" s="523">
        <v>0.4</v>
      </c>
      <c r="G412" s="563">
        <v>0</v>
      </c>
      <c r="H412" s="523">
        <v>0</v>
      </c>
      <c r="I412" s="523">
        <v>0</v>
      </c>
      <c r="J412" s="523">
        <v>0</v>
      </c>
      <c r="K412" s="523">
        <v>0</v>
      </c>
      <c r="L412" s="523">
        <v>0</v>
      </c>
      <c r="M412" s="430"/>
    </row>
    <row r="413" spans="1:24" s="307" customFormat="1" x14ac:dyDescent="0.2">
      <c r="A413" s="308"/>
      <c r="B413" s="211"/>
      <c r="C413" s="212">
        <v>633006</v>
      </c>
      <c r="D413" s="213" t="s">
        <v>936</v>
      </c>
      <c r="E413" s="340"/>
      <c r="F413" s="523">
        <v>0</v>
      </c>
      <c r="G413" s="563">
        <v>0</v>
      </c>
      <c r="H413" s="523">
        <v>0</v>
      </c>
      <c r="I413" s="523">
        <v>0</v>
      </c>
      <c r="J413" s="523">
        <v>0</v>
      </c>
      <c r="K413" s="523">
        <v>0</v>
      </c>
      <c r="L413" s="523">
        <v>0</v>
      </c>
      <c r="M413" s="349"/>
    </row>
    <row r="414" spans="1:24" s="307" customFormat="1" x14ac:dyDescent="0.2">
      <c r="A414" s="308"/>
      <c r="B414" s="211"/>
      <c r="C414" s="212">
        <v>6330062</v>
      </c>
      <c r="D414" s="213" t="s">
        <v>545</v>
      </c>
      <c r="E414" s="340"/>
      <c r="F414" s="523">
        <v>0</v>
      </c>
      <c r="G414" s="563">
        <v>0</v>
      </c>
      <c r="H414" s="523">
        <v>0</v>
      </c>
      <c r="I414" s="523">
        <v>0</v>
      </c>
      <c r="J414" s="523">
        <v>0</v>
      </c>
      <c r="K414" s="523">
        <v>0</v>
      </c>
      <c r="L414" s="523">
        <v>0</v>
      </c>
      <c r="M414" s="420"/>
    </row>
    <row r="415" spans="1:24" s="307" customFormat="1" x14ac:dyDescent="0.2">
      <c r="A415" s="308"/>
      <c r="B415" s="211"/>
      <c r="C415" s="212">
        <v>6330063</v>
      </c>
      <c r="D415" s="213" t="s">
        <v>618</v>
      </c>
      <c r="E415" s="340"/>
      <c r="F415" s="523">
        <v>0</v>
      </c>
      <c r="G415" s="563">
        <v>0</v>
      </c>
      <c r="H415" s="523">
        <v>0</v>
      </c>
      <c r="I415" s="523">
        <v>0</v>
      </c>
      <c r="J415" s="523">
        <v>0</v>
      </c>
      <c r="K415" s="523">
        <v>0</v>
      </c>
      <c r="L415" s="523">
        <v>0</v>
      </c>
      <c r="M415" s="430"/>
    </row>
    <row r="416" spans="1:24" s="307" customFormat="1" x14ac:dyDescent="0.2">
      <c r="A416" s="308"/>
      <c r="B416" s="211"/>
      <c r="C416" s="212">
        <v>6330064</v>
      </c>
      <c r="D416" s="213" t="s">
        <v>134</v>
      </c>
      <c r="E416" s="340"/>
      <c r="F416" s="523">
        <v>0.1</v>
      </c>
      <c r="G416" s="563">
        <v>1.3</v>
      </c>
      <c r="H416" s="523">
        <v>1</v>
      </c>
      <c r="I416" s="523">
        <v>1</v>
      </c>
      <c r="J416" s="523">
        <v>1</v>
      </c>
      <c r="K416" s="523">
        <v>1</v>
      </c>
      <c r="L416" s="523">
        <v>1</v>
      </c>
      <c r="M416" s="420"/>
      <c r="O416" s="403"/>
      <c r="P416" s="403"/>
      <c r="Q416" s="403"/>
      <c r="R416" s="403"/>
      <c r="S416" s="403"/>
      <c r="T416" s="403"/>
      <c r="U416" s="403"/>
      <c r="V416" s="403"/>
      <c r="W416" s="403"/>
      <c r="X416" s="403"/>
    </row>
    <row r="417" spans="1:24" s="307" customFormat="1" x14ac:dyDescent="0.2">
      <c r="A417" s="308"/>
      <c r="B417" s="211"/>
      <c r="C417" s="212">
        <v>636001</v>
      </c>
      <c r="D417" s="213" t="s">
        <v>838</v>
      </c>
      <c r="E417" s="340"/>
      <c r="F417" s="523">
        <v>1.3</v>
      </c>
      <c r="G417" s="563">
        <v>1.3</v>
      </c>
      <c r="H417" s="523">
        <v>1.3</v>
      </c>
      <c r="I417" s="523">
        <v>1.3</v>
      </c>
      <c r="J417" s="523">
        <v>1.3</v>
      </c>
      <c r="K417" s="523">
        <v>1.3</v>
      </c>
      <c r="L417" s="523">
        <v>1.3</v>
      </c>
      <c r="M417" s="420"/>
      <c r="O417" s="403"/>
      <c r="P417" s="403"/>
      <c r="Q417" s="403"/>
      <c r="R417" s="403"/>
      <c r="S417" s="403"/>
      <c r="T417" s="403"/>
      <c r="U417" s="403"/>
      <c r="V417" s="403"/>
      <c r="W417" s="403"/>
      <c r="X417" s="403"/>
    </row>
    <row r="418" spans="1:24" s="307" customFormat="1" x14ac:dyDescent="0.2">
      <c r="A418" s="308"/>
      <c r="B418" s="211"/>
      <c r="C418" s="212">
        <v>637001</v>
      </c>
      <c r="D418" s="213" t="s">
        <v>89</v>
      </c>
      <c r="E418" s="340"/>
      <c r="F418" s="523">
        <v>0</v>
      </c>
      <c r="G418" s="563">
        <v>0.2</v>
      </c>
      <c r="H418" s="523">
        <v>0</v>
      </c>
      <c r="I418" s="523">
        <v>0</v>
      </c>
      <c r="J418" s="523">
        <v>0</v>
      </c>
      <c r="K418" s="523">
        <v>0</v>
      </c>
      <c r="L418" s="523">
        <v>0</v>
      </c>
      <c r="M418" s="420"/>
      <c r="O418" s="403"/>
      <c r="P418" s="403"/>
      <c r="Q418" s="403"/>
      <c r="R418" s="403"/>
      <c r="S418" s="403"/>
      <c r="T418" s="403"/>
      <c r="U418" s="403"/>
      <c r="V418" s="403"/>
      <c r="W418" s="403"/>
      <c r="X418" s="403"/>
    </row>
    <row r="419" spans="1:24" s="307" customFormat="1" x14ac:dyDescent="0.2">
      <c r="A419" s="308"/>
      <c r="B419" s="211"/>
      <c r="C419" s="212">
        <v>637004</v>
      </c>
      <c r="D419" s="213" t="s">
        <v>580</v>
      </c>
      <c r="E419" s="250"/>
      <c r="F419" s="523">
        <v>231.4</v>
      </c>
      <c r="G419" s="563">
        <v>308.10000000000002</v>
      </c>
      <c r="H419" s="523">
        <v>370</v>
      </c>
      <c r="I419" s="523">
        <v>400</v>
      </c>
      <c r="J419" s="523">
        <v>400</v>
      </c>
      <c r="K419" s="523">
        <v>400</v>
      </c>
      <c r="L419" s="523">
        <v>400</v>
      </c>
      <c r="M419" s="430"/>
    </row>
    <row r="420" spans="1:24" s="307" customFormat="1" x14ac:dyDescent="0.2">
      <c r="A420" s="308"/>
      <c r="B420" s="211"/>
      <c r="C420" s="212" t="s">
        <v>581</v>
      </c>
      <c r="D420" s="213" t="s">
        <v>698</v>
      </c>
      <c r="E420" s="340"/>
      <c r="F420" s="523">
        <v>0</v>
      </c>
      <c r="G420" s="563">
        <v>0</v>
      </c>
      <c r="H420" s="523">
        <v>0</v>
      </c>
      <c r="I420" s="523">
        <v>0</v>
      </c>
      <c r="J420" s="523">
        <v>0</v>
      </c>
      <c r="K420" s="523">
        <v>0</v>
      </c>
      <c r="L420" s="523">
        <v>0</v>
      </c>
      <c r="M420" s="420"/>
      <c r="O420" s="206"/>
      <c r="P420" s="206"/>
      <c r="Q420" s="206"/>
      <c r="R420" s="206"/>
      <c r="S420" s="206"/>
      <c r="T420" s="206"/>
      <c r="U420" s="206"/>
      <c r="V420" s="206"/>
      <c r="W420" s="206"/>
      <c r="X420" s="206"/>
    </row>
    <row r="421" spans="1:24" s="307" customFormat="1" x14ac:dyDescent="0.2">
      <c r="A421" s="308"/>
      <c r="B421" s="211"/>
      <c r="C421" s="212" t="s">
        <v>582</v>
      </c>
      <c r="D421" s="213" t="s">
        <v>529</v>
      </c>
      <c r="E421" s="340"/>
      <c r="F421" s="523">
        <v>7.7</v>
      </c>
      <c r="G421" s="563">
        <v>0</v>
      </c>
      <c r="H421" s="523">
        <v>20</v>
      </c>
      <c r="I421" s="523">
        <v>10</v>
      </c>
      <c r="J421" s="523">
        <v>50</v>
      </c>
      <c r="K421" s="523">
        <v>5</v>
      </c>
      <c r="L421" s="523">
        <v>5</v>
      </c>
      <c r="M421" s="430"/>
    </row>
    <row r="422" spans="1:24" s="403" customFormat="1" x14ac:dyDescent="0.2">
      <c r="A422" s="395"/>
      <c r="B422" s="211"/>
      <c r="C422" s="212">
        <v>637005</v>
      </c>
      <c r="D422" s="213" t="s">
        <v>263</v>
      </c>
      <c r="E422" s="340"/>
      <c r="F422" s="523">
        <v>0</v>
      </c>
      <c r="G422" s="563">
        <v>0</v>
      </c>
      <c r="H422" s="523">
        <v>0</v>
      </c>
      <c r="I422" s="523">
        <v>0</v>
      </c>
      <c r="J422" s="523">
        <v>0</v>
      </c>
      <c r="K422" s="523">
        <v>0</v>
      </c>
      <c r="L422" s="523">
        <v>0</v>
      </c>
      <c r="M422" s="420"/>
      <c r="O422" s="307"/>
      <c r="P422" s="307"/>
      <c r="Q422" s="307"/>
      <c r="R422" s="307"/>
      <c r="S422" s="307"/>
      <c r="T422" s="307"/>
      <c r="U422" s="307"/>
      <c r="V422" s="307"/>
      <c r="W422" s="307"/>
      <c r="X422" s="307"/>
    </row>
    <row r="423" spans="1:24" s="403" customFormat="1" x14ac:dyDescent="0.2">
      <c r="A423" s="395"/>
      <c r="B423" s="211"/>
      <c r="C423" s="212">
        <v>637005</v>
      </c>
      <c r="D423" s="213" t="s">
        <v>1003</v>
      </c>
      <c r="E423" s="341"/>
      <c r="F423" s="522">
        <v>0</v>
      </c>
      <c r="G423" s="523">
        <v>0</v>
      </c>
      <c r="H423" s="523">
        <v>5</v>
      </c>
      <c r="I423" s="523">
        <v>5</v>
      </c>
      <c r="J423" s="523">
        <v>5</v>
      </c>
      <c r="K423" s="523">
        <v>5</v>
      </c>
      <c r="L423" s="523">
        <v>5</v>
      </c>
      <c r="M423" s="430"/>
      <c r="O423" s="307"/>
      <c r="P423" s="307"/>
      <c r="Q423" s="307"/>
      <c r="R423" s="307"/>
      <c r="S423" s="307"/>
      <c r="T423" s="307"/>
      <c r="U423" s="307"/>
      <c r="V423" s="307"/>
      <c r="W423" s="307"/>
      <c r="X423" s="307"/>
    </row>
    <row r="424" spans="1:24" s="403" customFormat="1" x14ac:dyDescent="0.2">
      <c r="A424" s="395"/>
      <c r="B424" s="211"/>
      <c r="C424" s="212">
        <v>637006</v>
      </c>
      <c r="D424" s="213" t="s">
        <v>986</v>
      </c>
      <c r="E424" s="341"/>
      <c r="F424" s="522">
        <v>0</v>
      </c>
      <c r="G424" s="523">
        <v>0</v>
      </c>
      <c r="H424" s="523">
        <v>0.5</v>
      </c>
      <c r="I424" s="523">
        <v>0.5</v>
      </c>
      <c r="J424" s="523">
        <v>0.5</v>
      </c>
      <c r="K424" s="523">
        <v>0.5</v>
      </c>
      <c r="L424" s="523">
        <v>0.5</v>
      </c>
      <c r="M424" s="430"/>
      <c r="O424" s="307"/>
      <c r="P424" s="307"/>
      <c r="Q424" s="307"/>
      <c r="R424" s="307"/>
      <c r="S424" s="307"/>
      <c r="T424" s="307"/>
      <c r="U424" s="307"/>
      <c r="V424" s="307"/>
      <c r="W424" s="307"/>
      <c r="X424" s="307"/>
    </row>
    <row r="425" spans="1:24" s="307" customFormat="1" x14ac:dyDescent="0.2">
      <c r="A425" s="308"/>
      <c r="B425" s="211"/>
      <c r="C425" s="212">
        <v>637012</v>
      </c>
      <c r="D425" s="213" t="s">
        <v>976</v>
      </c>
      <c r="E425" s="341"/>
      <c r="F425" s="522">
        <v>40.1</v>
      </c>
      <c r="G425" s="523">
        <v>21.3</v>
      </c>
      <c r="H425" s="523">
        <v>20</v>
      </c>
      <c r="I425" s="523">
        <v>50</v>
      </c>
      <c r="J425" s="523">
        <v>50</v>
      </c>
      <c r="K425" s="523">
        <v>20</v>
      </c>
      <c r="L425" s="523">
        <v>20</v>
      </c>
      <c r="M425" s="420"/>
    </row>
    <row r="426" spans="1:24" x14ac:dyDescent="0.2">
      <c r="A426" s="207"/>
      <c r="B426" s="211"/>
      <c r="C426" s="212">
        <v>6370129</v>
      </c>
      <c r="D426" s="213" t="s">
        <v>739</v>
      </c>
      <c r="E426" s="341"/>
      <c r="F426" s="522">
        <v>0</v>
      </c>
      <c r="G426" s="523">
        <v>0</v>
      </c>
      <c r="H426" s="523">
        <v>0</v>
      </c>
      <c r="I426" s="523">
        <v>0</v>
      </c>
      <c r="J426" s="523">
        <v>0</v>
      </c>
      <c r="K426" s="523">
        <v>0</v>
      </c>
      <c r="L426" s="523">
        <v>0</v>
      </c>
      <c r="M426" s="420"/>
      <c r="O426" s="307"/>
      <c r="P426" s="307"/>
      <c r="Q426" s="307"/>
      <c r="R426" s="307"/>
      <c r="S426" s="307"/>
      <c r="T426" s="307"/>
      <c r="U426" s="307"/>
      <c r="V426" s="307"/>
      <c r="W426" s="307"/>
      <c r="X426" s="307"/>
    </row>
    <row r="427" spans="1:24" s="307" customFormat="1" x14ac:dyDescent="0.2">
      <c r="A427" s="308"/>
      <c r="B427" s="211"/>
      <c r="C427" s="212">
        <v>637014</v>
      </c>
      <c r="D427" s="213" t="s">
        <v>551</v>
      </c>
      <c r="E427" s="341"/>
      <c r="F427" s="522">
        <v>0.6</v>
      </c>
      <c r="G427" s="523">
        <v>0</v>
      </c>
      <c r="H427" s="523">
        <v>0</v>
      </c>
      <c r="I427" s="523">
        <v>0</v>
      </c>
      <c r="J427" s="523">
        <v>0</v>
      </c>
      <c r="K427" s="523">
        <v>0</v>
      </c>
      <c r="L427" s="523">
        <v>0</v>
      </c>
      <c r="M427" s="206"/>
      <c r="O427" s="403"/>
      <c r="P427" s="403"/>
      <c r="Q427" s="403"/>
      <c r="R427" s="403"/>
      <c r="S427" s="403"/>
      <c r="T427" s="403"/>
      <c r="U427" s="403"/>
      <c r="V427" s="403"/>
      <c r="W427" s="403"/>
      <c r="X427" s="403"/>
    </row>
    <row r="428" spans="1:24" s="307" customFormat="1" x14ac:dyDescent="0.2">
      <c r="A428" s="306"/>
      <c r="B428" s="211"/>
      <c r="C428" s="212">
        <v>637016</v>
      </c>
      <c r="D428" s="213" t="s">
        <v>103</v>
      </c>
      <c r="E428" s="341"/>
      <c r="F428" s="522">
        <v>0.2</v>
      </c>
      <c r="G428" s="523">
        <v>0.2</v>
      </c>
      <c r="H428" s="523">
        <v>0.2</v>
      </c>
      <c r="I428" s="523">
        <v>0.2</v>
      </c>
      <c r="J428" s="523">
        <v>0.2</v>
      </c>
      <c r="K428" s="523">
        <v>0.2</v>
      </c>
      <c r="L428" s="523">
        <v>0.2</v>
      </c>
      <c r="M428" s="349"/>
    </row>
    <row r="429" spans="1:24" s="403" customFormat="1" x14ac:dyDescent="0.2">
      <c r="A429" s="402"/>
      <c r="B429" s="211"/>
      <c r="C429" s="212">
        <v>637027</v>
      </c>
      <c r="D429" s="213" t="s">
        <v>1097</v>
      </c>
      <c r="E429" s="341"/>
      <c r="F429" s="522">
        <v>4.7</v>
      </c>
      <c r="G429" s="523">
        <v>4.7</v>
      </c>
      <c r="H429" s="523">
        <v>0</v>
      </c>
      <c r="I429" s="523">
        <v>0</v>
      </c>
      <c r="J429" s="523">
        <v>0</v>
      </c>
      <c r="K429" s="523">
        <v>0</v>
      </c>
      <c r="L429" s="523">
        <v>0</v>
      </c>
      <c r="M429" s="349"/>
    </row>
    <row r="430" spans="1:24" s="307" customFormat="1" x14ac:dyDescent="0.2">
      <c r="A430" s="308"/>
      <c r="B430" s="211"/>
      <c r="C430" s="212">
        <v>642015</v>
      </c>
      <c r="D430" s="213" t="s">
        <v>111</v>
      </c>
      <c r="E430" s="341"/>
      <c r="F430" s="522">
        <v>0</v>
      </c>
      <c r="G430" s="523">
        <v>0.8</v>
      </c>
      <c r="H430" s="523">
        <v>1</v>
      </c>
      <c r="I430" s="523">
        <v>1</v>
      </c>
      <c r="J430" s="523">
        <v>1</v>
      </c>
      <c r="K430" s="523">
        <v>1</v>
      </c>
      <c r="L430" s="523">
        <v>1</v>
      </c>
      <c r="M430" s="420"/>
    </row>
    <row r="431" spans="1:24" s="307" customFormat="1" x14ac:dyDescent="0.2">
      <c r="A431" s="308"/>
      <c r="B431" s="211"/>
      <c r="C431" s="212">
        <v>6510049</v>
      </c>
      <c r="D431" s="213" t="s">
        <v>837</v>
      </c>
      <c r="E431" s="341"/>
      <c r="F431" s="522">
        <v>0</v>
      </c>
      <c r="G431" s="523">
        <v>0</v>
      </c>
      <c r="H431" s="523">
        <v>0</v>
      </c>
      <c r="I431" s="523">
        <v>0</v>
      </c>
      <c r="J431" s="523">
        <v>0</v>
      </c>
      <c r="K431" s="523">
        <v>0</v>
      </c>
      <c r="L431" s="523">
        <v>0</v>
      </c>
      <c r="M431" s="430"/>
      <c r="O431" s="206"/>
      <c r="P431" s="206"/>
      <c r="Q431" s="206"/>
      <c r="R431" s="206"/>
      <c r="S431" s="206"/>
      <c r="T431" s="206"/>
      <c r="U431" s="206"/>
      <c r="V431" s="206"/>
      <c r="W431" s="206"/>
      <c r="X431" s="206"/>
    </row>
    <row r="432" spans="1:24" s="307" customFormat="1" x14ac:dyDescent="0.2">
      <c r="A432" s="308"/>
      <c r="B432" s="285"/>
      <c r="C432" s="286"/>
      <c r="D432" s="275" t="s">
        <v>700</v>
      </c>
      <c r="E432" s="288" t="s">
        <v>903</v>
      </c>
      <c r="F432" s="276">
        <f t="shared" ref="F432" si="177">SUM(F433:F442)</f>
        <v>40.4</v>
      </c>
      <c r="G432" s="565">
        <f>SUM(G433:G442)</f>
        <v>48.600000000000009</v>
      </c>
      <c r="H432" s="276">
        <f t="shared" ref="H432" si="178">SUM(H433:H442)</f>
        <v>43</v>
      </c>
      <c r="I432" s="276">
        <f t="shared" ref="I432:L432" si="179">SUM(I433:I442)</f>
        <v>48</v>
      </c>
      <c r="J432" s="276">
        <f t="shared" ref="J432" si="180">SUM(J433:J442)</f>
        <v>60</v>
      </c>
      <c r="K432" s="276">
        <f t="shared" si="179"/>
        <v>48</v>
      </c>
      <c r="L432" s="276">
        <f t="shared" si="179"/>
        <v>48</v>
      </c>
    </row>
    <row r="433" spans="1:24" s="307" customFormat="1" x14ac:dyDescent="0.2">
      <c r="A433" s="308"/>
      <c r="B433" s="211"/>
      <c r="C433" s="212">
        <v>632001</v>
      </c>
      <c r="D433" s="213" t="s">
        <v>747</v>
      </c>
      <c r="E433" s="340"/>
      <c r="F433" s="523">
        <v>2.1</v>
      </c>
      <c r="G433" s="523">
        <v>1.5</v>
      </c>
      <c r="H433" s="523">
        <v>2</v>
      </c>
      <c r="I433" s="523">
        <v>2</v>
      </c>
      <c r="J433" s="523">
        <v>2</v>
      </c>
      <c r="K433" s="523">
        <v>2</v>
      </c>
      <c r="L433" s="523">
        <v>2</v>
      </c>
      <c r="M433" s="420"/>
    </row>
    <row r="434" spans="1:24" s="403" customFormat="1" x14ac:dyDescent="0.2">
      <c r="A434" s="395"/>
      <c r="B434" s="211"/>
      <c r="C434" s="212">
        <v>632002</v>
      </c>
      <c r="D434" s="213" t="s">
        <v>748</v>
      </c>
      <c r="E434" s="340"/>
      <c r="F434" s="523">
        <v>36.6</v>
      </c>
      <c r="G434" s="523">
        <v>45.2</v>
      </c>
      <c r="H434" s="523">
        <v>40</v>
      </c>
      <c r="I434" s="523">
        <v>45</v>
      </c>
      <c r="J434" s="614">
        <v>57</v>
      </c>
      <c r="K434" s="523">
        <v>45</v>
      </c>
      <c r="L434" s="523">
        <v>45</v>
      </c>
      <c r="M434" s="430" t="s">
        <v>1254</v>
      </c>
    </row>
    <row r="435" spans="1:24" s="307" customFormat="1" x14ac:dyDescent="0.2">
      <c r="A435" s="308"/>
      <c r="B435" s="211"/>
      <c r="C435" s="212">
        <v>633004</v>
      </c>
      <c r="D435" s="213" t="s">
        <v>584</v>
      </c>
      <c r="E435" s="340"/>
      <c r="F435" s="523">
        <v>1.3</v>
      </c>
      <c r="G435" s="523">
        <v>0.7</v>
      </c>
      <c r="H435" s="523">
        <v>0</v>
      </c>
      <c r="I435" s="523">
        <v>0</v>
      </c>
      <c r="J435" s="523">
        <v>0</v>
      </c>
      <c r="K435" s="523">
        <v>0</v>
      </c>
      <c r="L435" s="523">
        <v>0</v>
      </c>
      <c r="M435" s="420"/>
    </row>
    <row r="436" spans="1:24" s="307" customFormat="1" x14ac:dyDescent="0.2">
      <c r="A436" s="308"/>
      <c r="B436" s="211"/>
      <c r="C436" s="212">
        <v>633006</v>
      </c>
      <c r="D436" s="213" t="s">
        <v>134</v>
      </c>
      <c r="E436" s="340"/>
      <c r="F436" s="523">
        <v>0</v>
      </c>
      <c r="G436" s="523">
        <v>0.2</v>
      </c>
      <c r="H436" s="523">
        <v>1</v>
      </c>
      <c r="I436" s="523">
        <v>1</v>
      </c>
      <c r="J436" s="523">
        <v>1</v>
      </c>
      <c r="K436" s="523">
        <v>1</v>
      </c>
      <c r="L436" s="523">
        <v>1</v>
      </c>
      <c r="M436" s="430"/>
    </row>
    <row r="437" spans="1:24" x14ac:dyDescent="0.2">
      <c r="A437" s="207"/>
      <c r="B437" s="211"/>
      <c r="C437" s="212">
        <v>634001</v>
      </c>
      <c r="D437" s="213" t="s">
        <v>530</v>
      </c>
      <c r="E437" s="340"/>
      <c r="F437" s="523">
        <v>0</v>
      </c>
      <c r="G437" s="523">
        <v>0</v>
      </c>
      <c r="H437" s="523">
        <v>0</v>
      </c>
      <c r="I437" s="523">
        <v>0</v>
      </c>
      <c r="J437" s="523">
        <v>0</v>
      </c>
      <c r="K437" s="523">
        <v>0</v>
      </c>
      <c r="L437" s="523">
        <v>0</v>
      </c>
      <c r="M437" s="420"/>
    </row>
    <row r="438" spans="1:24" s="307" customFormat="1" x14ac:dyDescent="0.2">
      <c r="A438" s="308"/>
      <c r="B438" s="211"/>
      <c r="C438" s="212">
        <v>63500614</v>
      </c>
      <c r="D438" s="213" t="s">
        <v>157</v>
      </c>
      <c r="E438" s="340"/>
      <c r="F438" s="523">
        <v>0</v>
      </c>
      <c r="G438" s="523">
        <v>0</v>
      </c>
      <c r="H438" s="523">
        <v>0</v>
      </c>
      <c r="I438" s="523">
        <v>0</v>
      </c>
      <c r="J438" s="523">
        <v>0</v>
      </c>
      <c r="K438" s="523">
        <v>0</v>
      </c>
      <c r="L438" s="523">
        <v>0</v>
      </c>
      <c r="M438" s="206"/>
    </row>
    <row r="439" spans="1:24" s="307" customFormat="1" x14ac:dyDescent="0.2">
      <c r="A439" s="306"/>
      <c r="B439" s="211"/>
      <c r="C439" s="212">
        <v>637004</v>
      </c>
      <c r="D439" s="213" t="s">
        <v>583</v>
      </c>
      <c r="E439" s="340"/>
      <c r="F439" s="523">
        <v>0.4</v>
      </c>
      <c r="G439" s="523">
        <v>1</v>
      </c>
      <c r="H439" s="523">
        <v>0</v>
      </c>
      <c r="I439" s="523">
        <v>0</v>
      </c>
      <c r="J439" s="523">
        <v>0</v>
      </c>
      <c r="K439" s="523">
        <v>0</v>
      </c>
      <c r="L439" s="523">
        <v>0</v>
      </c>
      <c r="M439" s="420"/>
    </row>
    <row r="440" spans="1:24" s="403" customFormat="1" x14ac:dyDescent="0.2">
      <c r="A440" s="402"/>
      <c r="B440" s="211"/>
      <c r="C440" s="212">
        <v>637011</v>
      </c>
      <c r="D440" s="213" t="s">
        <v>413</v>
      </c>
      <c r="E440" s="340"/>
      <c r="F440" s="523">
        <v>0</v>
      </c>
      <c r="G440" s="523">
        <v>0</v>
      </c>
      <c r="H440" s="523">
        <v>0</v>
      </c>
      <c r="I440" s="523">
        <v>0</v>
      </c>
      <c r="J440" s="523">
        <v>0</v>
      </c>
      <c r="K440" s="523">
        <v>0</v>
      </c>
      <c r="L440" s="523">
        <v>0</v>
      </c>
      <c r="M440" s="420"/>
    </row>
    <row r="441" spans="1:24" s="307" customFormat="1" x14ac:dyDescent="0.2">
      <c r="A441" s="308"/>
      <c r="B441" s="211"/>
      <c r="C441" s="212">
        <v>6370114</v>
      </c>
      <c r="D441" s="213" t="s">
        <v>948</v>
      </c>
      <c r="E441" s="341"/>
      <c r="F441" s="522">
        <v>0</v>
      </c>
      <c r="G441" s="523">
        <v>0</v>
      </c>
      <c r="H441" s="523">
        <v>0</v>
      </c>
      <c r="I441" s="523">
        <v>0</v>
      </c>
      <c r="J441" s="523">
        <v>0</v>
      </c>
      <c r="K441" s="523">
        <v>0</v>
      </c>
      <c r="L441" s="523">
        <v>0</v>
      </c>
      <c r="M441" s="420"/>
      <c r="O441" s="206"/>
      <c r="P441" s="206"/>
      <c r="Q441" s="206"/>
      <c r="R441" s="206"/>
      <c r="S441" s="206"/>
      <c r="T441" s="206"/>
      <c r="U441" s="206"/>
      <c r="V441" s="206"/>
      <c r="W441" s="206"/>
      <c r="X441" s="206"/>
    </row>
    <row r="442" spans="1:24" s="307" customFormat="1" x14ac:dyDescent="0.2">
      <c r="A442" s="308" t="s">
        <v>442</v>
      </c>
      <c r="B442" s="211"/>
      <c r="C442" s="212">
        <v>637027</v>
      </c>
      <c r="D442" s="213" t="s">
        <v>638</v>
      </c>
      <c r="E442" s="341"/>
      <c r="F442" s="522">
        <v>0</v>
      </c>
      <c r="G442" s="523">
        <v>0</v>
      </c>
      <c r="H442" s="523">
        <v>0</v>
      </c>
      <c r="I442" s="523">
        <v>0</v>
      </c>
      <c r="J442" s="523">
        <v>0</v>
      </c>
      <c r="K442" s="523">
        <v>0</v>
      </c>
      <c r="L442" s="523">
        <v>0</v>
      </c>
      <c r="M442" s="420"/>
      <c r="O442" s="206"/>
      <c r="P442" s="206"/>
      <c r="Q442" s="206"/>
      <c r="R442" s="206"/>
      <c r="S442" s="206"/>
      <c r="T442" s="206"/>
      <c r="U442" s="206"/>
      <c r="V442" s="206"/>
      <c r="W442" s="206"/>
      <c r="X442" s="206"/>
    </row>
    <row r="443" spans="1:24" x14ac:dyDescent="0.2">
      <c r="A443" s="207"/>
      <c r="B443" s="285"/>
      <c r="C443" s="286"/>
      <c r="D443" s="275" t="s">
        <v>159</v>
      </c>
      <c r="E443" s="285" t="s">
        <v>670</v>
      </c>
      <c r="F443" s="276">
        <f t="shared" ref="F443" si="181">SUM(F444:F450)</f>
        <v>0.2</v>
      </c>
      <c r="G443" s="565">
        <f>SUM(G444:G448)</f>
        <v>0</v>
      </c>
      <c r="H443" s="276">
        <f t="shared" ref="H443" si="182">SUM(H444:H448)</f>
        <v>0</v>
      </c>
      <c r="I443" s="276">
        <f t="shared" ref="I443:L443" si="183">SUM(I444:I448)</f>
        <v>0</v>
      </c>
      <c r="J443" s="276">
        <f t="shared" ref="J443" si="184">SUM(J444:J448)</f>
        <v>0</v>
      </c>
      <c r="K443" s="276">
        <f t="shared" si="183"/>
        <v>0</v>
      </c>
      <c r="L443" s="276">
        <f t="shared" si="183"/>
        <v>0</v>
      </c>
      <c r="M443" s="420"/>
    </row>
    <row r="444" spans="1:24" s="307" customFormat="1" x14ac:dyDescent="0.2">
      <c r="A444" s="308"/>
      <c r="B444" s="214"/>
      <c r="C444" s="212">
        <v>632001</v>
      </c>
      <c r="D444" s="213" t="s">
        <v>749</v>
      </c>
      <c r="E444" s="341"/>
      <c r="F444" s="522">
        <v>0</v>
      </c>
      <c r="G444" s="523">
        <v>0</v>
      </c>
      <c r="H444" s="523">
        <v>0</v>
      </c>
      <c r="I444" s="523">
        <v>0</v>
      </c>
      <c r="J444" s="523">
        <v>0</v>
      </c>
      <c r="K444" s="523">
        <v>0</v>
      </c>
      <c r="L444" s="523">
        <v>0</v>
      </c>
      <c r="M444" s="206"/>
    </row>
    <row r="445" spans="1:24" s="307" customFormat="1" x14ac:dyDescent="0.2">
      <c r="A445" s="306"/>
      <c r="B445" s="211"/>
      <c r="C445" s="212">
        <v>633006</v>
      </c>
      <c r="D445" s="213" t="s">
        <v>750</v>
      </c>
      <c r="E445" s="340"/>
      <c r="F445" s="523">
        <v>0</v>
      </c>
      <c r="G445" s="523">
        <v>0</v>
      </c>
      <c r="H445" s="523">
        <v>0</v>
      </c>
      <c r="I445" s="523">
        <v>0</v>
      </c>
      <c r="J445" s="523">
        <v>0</v>
      </c>
      <c r="K445" s="523">
        <v>0</v>
      </c>
      <c r="L445" s="523">
        <v>0</v>
      </c>
      <c r="M445" s="420"/>
    </row>
    <row r="446" spans="1:24" s="403" customFormat="1" x14ac:dyDescent="0.2">
      <c r="A446" s="402"/>
      <c r="B446" s="211"/>
      <c r="C446" s="212">
        <v>63500610</v>
      </c>
      <c r="D446" s="213" t="s">
        <v>337</v>
      </c>
      <c r="E446" s="340"/>
      <c r="F446" s="523">
        <v>0</v>
      </c>
      <c r="G446" s="523">
        <v>0</v>
      </c>
      <c r="H446" s="523">
        <v>0</v>
      </c>
      <c r="I446" s="523">
        <v>0</v>
      </c>
      <c r="J446" s="523">
        <v>0</v>
      </c>
      <c r="K446" s="523">
        <v>0</v>
      </c>
      <c r="L446" s="523">
        <v>0</v>
      </c>
      <c r="M446" s="420"/>
      <c r="O446" s="307"/>
      <c r="P446" s="307"/>
      <c r="Q446" s="307"/>
      <c r="R446" s="307"/>
      <c r="S446" s="307"/>
      <c r="T446" s="307"/>
      <c r="U446" s="307"/>
      <c r="V446" s="307"/>
      <c r="W446" s="307"/>
      <c r="X446" s="307"/>
    </row>
    <row r="447" spans="1:24" x14ac:dyDescent="0.2">
      <c r="A447" s="207"/>
      <c r="B447" s="211"/>
      <c r="C447" s="212">
        <v>637011</v>
      </c>
      <c r="D447" s="213" t="s">
        <v>949</v>
      </c>
      <c r="E447" s="340"/>
      <c r="F447" s="523">
        <v>0</v>
      </c>
      <c r="G447" s="523">
        <v>0</v>
      </c>
      <c r="H447" s="523">
        <v>0</v>
      </c>
      <c r="I447" s="523">
        <v>0</v>
      </c>
      <c r="J447" s="523">
        <v>0</v>
      </c>
      <c r="K447" s="523">
        <v>0</v>
      </c>
      <c r="L447" s="523">
        <v>0</v>
      </c>
      <c r="M447" s="420"/>
      <c r="O447" s="307"/>
      <c r="P447" s="307"/>
      <c r="Q447" s="307"/>
      <c r="R447" s="307"/>
      <c r="S447" s="307"/>
      <c r="T447" s="307"/>
      <c r="U447" s="307"/>
      <c r="V447" s="307"/>
      <c r="W447" s="307"/>
      <c r="X447" s="307"/>
    </row>
    <row r="448" spans="1:24" x14ac:dyDescent="0.2">
      <c r="A448" s="207"/>
      <c r="B448" s="211"/>
      <c r="C448" s="212">
        <v>637015</v>
      </c>
      <c r="D448" s="213" t="s">
        <v>418</v>
      </c>
      <c r="E448" s="340"/>
      <c r="F448" s="523">
        <v>0</v>
      </c>
      <c r="G448" s="523">
        <v>0</v>
      </c>
      <c r="H448" s="523">
        <v>0</v>
      </c>
      <c r="I448" s="523">
        <v>0</v>
      </c>
      <c r="J448" s="523">
        <v>0</v>
      </c>
      <c r="K448" s="523">
        <v>0</v>
      </c>
      <c r="L448" s="523">
        <v>0</v>
      </c>
      <c r="M448" s="420"/>
      <c r="O448" s="307"/>
      <c r="P448" s="307"/>
      <c r="Q448" s="307"/>
      <c r="R448" s="307"/>
      <c r="S448" s="307"/>
      <c r="T448" s="307"/>
      <c r="U448" s="307"/>
      <c r="V448" s="307"/>
      <c r="W448" s="307"/>
      <c r="X448" s="307"/>
    </row>
    <row r="449" spans="1:24" x14ac:dyDescent="0.2">
      <c r="A449" s="207"/>
      <c r="B449" s="211"/>
      <c r="C449" s="212">
        <v>637027</v>
      </c>
      <c r="D449" s="213" t="s">
        <v>171</v>
      </c>
      <c r="E449" s="340"/>
      <c r="F449" s="522">
        <v>0.2</v>
      </c>
      <c r="G449" s="523">
        <v>0</v>
      </c>
      <c r="H449" s="523">
        <v>0</v>
      </c>
      <c r="I449" s="523">
        <v>0</v>
      </c>
      <c r="J449" s="523">
        <v>0</v>
      </c>
      <c r="K449" s="523">
        <v>0</v>
      </c>
      <c r="L449" s="523">
        <v>0</v>
      </c>
      <c r="M449" s="420"/>
      <c r="O449" s="307"/>
      <c r="P449" s="307"/>
      <c r="Q449" s="307"/>
      <c r="R449" s="307"/>
      <c r="S449" s="307"/>
      <c r="T449" s="307"/>
      <c r="U449" s="307"/>
      <c r="V449" s="307"/>
      <c r="W449" s="307"/>
      <c r="X449" s="307"/>
    </row>
    <row r="450" spans="1:24" s="307" customFormat="1" x14ac:dyDescent="0.2">
      <c r="A450" s="308"/>
      <c r="B450" s="211"/>
      <c r="C450" s="212">
        <v>620</v>
      </c>
      <c r="D450" s="213" t="s">
        <v>950</v>
      </c>
      <c r="E450" s="340"/>
      <c r="F450" s="522">
        <v>0</v>
      </c>
      <c r="G450" s="523">
        <v>0</v>
      </c>
      <c r="H450" s="523">
        <v>0</v>
      </c>
      <c r="I450" s="523">
        <v>0</v>
      </c>
      <c r="J450" s="523">
        <v>0</v>
      </c>
      <c r="K450" s="523">
        <v>0</v>
      </c>
      <c r="L450" s="523">
        <v>0</v>
      </c>
      <c r="M450" s="420"/>
      <c r="O450" s="403"/>
      <c r="P450" s="403"/>
      <c r="Q450" s="403"/>
      <c r="R450" s="403"/>
      <c r="S450" s="403"/>
      <c r="T450" s="403"/>
      <c r="U450" s="403"/>
      <c r="V450" s="403"/>
      <c r="W450" s="403"/>
      <c r="X450" s="403"/>
    </row>
    <row r="451" spans="1:24" s="307" customFormat="1" x14ac:dyDescent="0.2">
      <c r="A451" s="306"/>
      <c r="B451" s="285"/>
      <c r="C451" s="286"/>
      <c r="D451" s="275" t="s">
        <v>161</v>
      </c>
      <c r="E451" s="285" t="s">
        <v>671</v>
      </c>
      <c r="F451" s="276">
        <f t="shared" ref="F451" si="185">SUM(F452:F454)</f>
        <v>346.7</v>
      </c>
      <c r="G451" s="565">
        <f>SUM(G452:G454)</f>
        <v>331.1</v>
      </c>
      <c r="H451" s="276">
        <f t="shared" ref="H451" si="186">SUM(H452:H454)</f>
        <v>411.4</v>
      </c>
      <c r="I451" s="276">
        <f t="shared" ref="I451:L451" si="187">SUM(I452:I454)</f>
        <v>469.79999999999995</v>
      </c>
      <c r="J451" s="276">
        <f t="shared" ref="J451" si="188">SUM(J452:J454)</f>
        <v>417.8</v>
      </c>
      <c r="K451" s="276">
        <f t="shared" si="187"/>
        <v>432.9</v>
      </c>
      <c r="L451" s="276">
        <f t="shared" si="187"/>
        <v>434.9</v>
      </c>
      <c r="M451" s="430"/>
    </row>
    <row r="452" spans="1:24" s="307" customFormat="1" x14ac:dyDescent="0.2">
      <c r="A452" s="308"/>
      <c r="B452" s="211">
        <v>610</v>
      </c>
      <c r="C452" s="212"/>
      <c r="D452" s="213" t="s">
        <v>115</v>
      </c>
      <c r="E452" s="340"/>
      <c r="F452" s="552">
        <v>174.9</v>
      </c>
      <c r="G452" s="552">
        <v>157.80000000000001</v>
      </c>
      <c r="H452" s="552">
        <v>174</v>
      </c>
      <c r="I452" s="552">
        <v>218</v>
      </c>
      <c r="J452" s="616">
        <v>228</v>
      </c>
      <c r="K452" s="552">
        <v>220</v>
      </c>
      <c r="L452" s="552">
        <v>230</v>
      </c>
      <c r="M452" s="430" t="s">
        <v>1254</v>
      </c>
    </row>
    <row r="453" spans="1:24" s="307" customFormat="1" x14ac:dyDescent="0.2">
      <c r="A453" s="308"/>
      <c r="B453" s="211">
        <v>620</v>
      </c>
      <c r="C453" s="212"/>
      <c r="D453" s="213" t="s">
        <v>116</v>
      </c>
      <c r="E453" s="340"/>
      <c r="F453" s="552">
        <v>60</v>
      </c>
      <c r="G453" s="552">
        <v>55.2</v>
      </c>
      <c r="H453" s="552">
        <v>61</v>
      </c>
      <c r="I453" s="552">
        <v>78.400000000000006</v>
      </c>
      <c r="J453" s="616">
        <v>81.5</v>
      </c>
      <c r="K453" s="552">
        <v>80</v>
      </c>
      <c r="L453" s="552">
        <v>82</v>
      </c>
      <c r="M453" s="430" t="s">
        <v>1254</v>
      </c>
    </row>
    <row r="454" spans="1:24" s="307" customFormat="1" x14ac:dyDescent="0.2">
      <c r="A454" s="308"/>
      <c r="B454" s="211">
        <v>630</v>
      </c>
      <c r="C454" s="219"/>
      <c r="D454" s="220" t="s">
        <v>162</v>
      </c>
      <c r="E454" s="251"/>
      <c r="F454" s="223">
        <f t="shared" ref="F454" si="189">SUM(F455:F497)</f>
        <v>111.8</v>
      </c>
      <c r="G454" s="203">
        <f>SUM(G455:G497)</f>
        <v>118.1</v>
      </c>
      <c r="H454" s="203">
        <f t="shared" ref="H454" si="190">SUM(H455:H497)</f>
        <v>176.4</v>
      </c>
      <c r="I454" s="203">
        <f t="shared" ref="I454:L454" si="191">SUM(I455:I497)</f>
        <v>173.4</v>
      </c>
      <c r="J454" s="203">
        <f t="shared" ref="J454" si="192">SUM(J455:J497)</f>
        <v>108.3</v>
      </c>
      <c r="K454" s="203">
        <f t="shared" si="191"/>
        <v>132.89999999999998</v>
      </c>
      <c r="L454" s="203">
        <f t="shared" si="191"/>
        <v>122.9</v>
      </c>
      <c r="M454" s="430"/>
    </row>
    <row r="455" spans="1:24" s="307" customFormat="1" x14ac:dyDescent="0.2">
      <c r="A455" s="308"/>
      <c r="B455" s="214"/>
      <c r="C455" s="212">
        <v>631001</v>
      </c>
      <c r="D455" s="213" t="s">
        <v>129</v>
      </c>
      <c r="E455" s="340"/>
      <c r="F455" s="523">
        <v>3.6</v>
      </c>
      <c r="G455" s="523">
        <v>3.6</v>
      </c>
      <c r="H455" s="523">
        <v>3.5</v>
      </c>
      <c r="I455" s="523">
        <v>3.5</v>
      </c>
      <c r="J455" s="523">
        <v>3.5</v>
      </c>
      <c r="K455" s="523">
        <v>3.5</v>
      </c>
      <c r="L455" s="523">
        <v>3.5</v>
      </c>
      <c r="M455" s="420"/>
    </row>
    <row r="456" spans="1:24" s="403" customFormat="1" x14ac:dyDescent="0.2">
      <c r="A456" s="395"/>
      <c r="B456" s="211"/>
      <c r="C456" s="212">
        <v>6320011</v>
      </c>
      <c r="D456" s="213" t="s">
        <v>1138</v>
      </c>
      <c r="E456" s="340"/>
      <c r="F456" s="523">
        <v>8.4</v>
      </c>
      <c r="G456" s="523">
        <v>10.5</v>
      </c>
      <c r="H456" s="523">
        <v>15</v>
      </c>
      <c r="I456" s="523">
        <v>15</v>
      </c>
      <c r="J456" s="614">
        <v>7</v>
      </c>
      <c r="K456" s="523">
        <v>15</v>
      </c>
      <c r="L456" s="523">
        <v>10</v>
      </c>
      <c r="M456" s="430" t="s">
        <v>1254</v>
      </c>
      <c r="O456" s="307"/>
      <c r="P456" s="307"/>
      <c r="Q456" s="307"/>
      <c r="R456" s="307"/>
      <c r="S456" s="307"/>
      <c r="T456" s="307"/>
      <c r="U456" s="307"/>
      <c r="V456" s="307"/>
      <c r="W456" s="307"/>
      <c r="X456" s="307"/>
    </row>
    <row r="457" spans="1:24" s="307" customFormat="1" x14ac:dyDescent="0.2">
      <c r="A457" s="308"/>
      <c r="B457" s="211"/>
      <c r="C457" s="212">
        <v>6320013</v>
      </c>
      <c r="D457" s="213" t="s">
        <v>1139</v>
      </c>
      <c r="E457" s="340"/>
      <c r="F457" s="523">
        <v>6</v>
      </c>
      <c r="G457" s="523">
        <v>11.9</v>
      </c>
      <c r="H457" s="523">
        <v>10</v>
      </c>
      <c r="I457" s="523">
        <v>10</v>
      </c>
      <c r="J457" s="614">
        <v>12</v>
      </c>
      <c r="K457" s="523">
        <v>10</v>
      </c>
      <c r="L457" s="523">
        <v>5</v>
      </c>
      <c r="M457" s="430" t="s">
        <v>1254</v>
      </c>
    </row>
    <row r="458" spans="1:24" s="307" customFormat="1" x14ac:dyDescent="0.2">
      <c r="A458" s="308"/>
      <c r="B458" s="211"/>
      <c r="C458" s="212">
        <v>632002</v>
      </c>
      <c r="D458" s="213" t="s">
        <v>164</v>
      </c>
      <c r="E458" s="340"/>
      <c r="F458" s="523">
        <v>0.5</v>
      </c>
      <c r="G458" s="523">
        <v>0.5</v>
      </c>
      <c r="H458" s="523">
        <v>3</v>
      </c>
      <c r="I458" s="523">
        <v>3</v>
      </c>
      <c r="J458" s="614">
        <v>1</v>
      </c>
      <c r="K458" s="523">
        <v>3</v>
      </c>
      <c r="L458" s="523">
        <v>3</v>
      </c>
      <c r="M458" s="430" t="s">
        <v>1254</v>
      </c>
    </row>
    <row r="459" spans="1:24" s="307" customFormat="1" x14ac:dyDescent="0.2">
      <c r="A459" s="308"/>
      <c r="B459" s="211"/>
      <c r="C459" s="212">
        <v>632005</v>
      </c>
      <c r="D459" s="213" t="s">
        <v>130</v>
      </c>
      <c r="E459" s="340"/>
      <c r="F459" s="523">
        <v>0.7</v>
      </c>
      <c r="G459" s="523">
        <v>0.6</v>
      </c>
      <c r="H459" s="523">
        <v>1</v>
      </c>
      <c r="I459" s="523">
        <v>1</v>
      </c>
      <c r="J459" s="523">
        <v>1</v>
      </c>
      <c r="K459" s="523">
        <v>1</v>
      </c>
      <c r="L459" s="523">
        <v>1</v>
      </c>
      <c r="M459" s="444"/>
    </row>
    <row r="460" spans="1:24" s="307" customFormat="1" x14ac:dyDescent="0.2">
      <c r="A460" s="308"/>
      <c r="B460" s="211"/>
      <c r="C460" s="212">
        <v>632004</v>
      </c>
      <c r="D460" s="213" t="s">
        <v>62</v>
      </c>
      <c r="E460" s="340"/>
      <c r="F460" s="523">
        <v>0</v>
      </c>
      <c r="G460" s="523">
        <v>0</v>
      </c>
      <c r="H460" s="523">
        <v>0.2</v>
      </c>
      <c r="I460" s="523">
        <v>0.2</v>
      </c>
      <c r="J460" s="523">
        <v>0.2</v>
      </c>
      <c r="K460" s="523">
        <v>0.2</v>
      </c>
      <c r="L460" s="523">
        <v>0.2</v>
      </c>
      <c r="M460" s="349"/>
    </row>
    <row r="461" spans="1:24" s="307" customFormat="1" x14ac:dyDescent="0.2">
      <c r="A461" s="308"/>
      <c r="B461" s="211"/>
      <c r="C461" s="212">
        <v>633001</v>
      </c>
      <c r="D461" s="213" t="s">
        <v>64</v>
      </c>
      <c r="E461" s="340"/>
      <c r="F461" s="523">
        <v>0</v>
      </c>
      <c r="G461" s="523">
        <v>0.1</v>
      </c>
      <c r="H461" s="523">
        <v>1.5</v>
      </c>
      <c r="I461" s="523">
        <v>1.5</v>
      </c>
      <c r="J461" s="614">
        <v>0</v>
      </c>
      <c r="K461" s="523">
        <v>1.5</v>
      </c>
      <c r="L461" s="523">
        <v>1.5</v>
      </c>
      <c r="M461" s="430" t="s">
        <v>1254</v>
      </c>
    </row>
    <row r="462" spans="1:24" s="307" customFormat="1" x14ac:dyDescent="0.2">
      <c r="A462" s="308"/>
      <c r="B462" s="211"/>
      <c r="C462" s="212">
        <v>633002</v>
      </c>
      <c r="D462" s="213" t="s">
        <v>132</v>
      </c>
      <c r="E462" s="340"/>
      <c r="F462" s="523">
        <v>0</v>
      </c>
      <c r="G462" s="523">
        <v>0.1</v>
      </c>
      <c r="H462" s="523">
        <v>0.5</v>
      </c>
      <c r="I462" s="523">
        <v>0.5</v>
      </c>
      <c r="J462" s="523">
        <v>0.5</v>
      </c>
      <c r="K462" s="523">
        <v>0.5</v>
      </c>
      <c r="L462" s="523">
        <v>0.5</v>
      </c>
      <c r="M462" s="420"/>
    </row>
    <row r="463" spans="1:24" s="307" customFormat="1" x14ac:dyDescent="0.2">
      <c r="A463" s="308"/>
      <c r="B463" s="211"/>
      <c r="C463" s="212">
        <v>633004</v>
      </c>
      <c r="D463" s="213" t="s">
        <v>584</v>
      </c>
      <c r="E463" s="340"/>
      <c r="F463" s="523">
        <v>1.2</v>
      </c>
      <c r="G463" s="523">
        <v>0.3</v>
      </c>
      <c r="H463" s="523">
        <v>3</v>
      </c>
      <c r="I463" s="523">
        <v>3</v>
      </c>
      <c r="J463" s="614">
        <v>1.5</v>
      </c>
      <c r="K463" s="523">
        <v>3</v>
      </c>
      <c r="L463" s="523">
        <v>3</v>
      </c>
      <c r="M463" s="430" t="s">
        <v>1254</v>
      </c>
    </row>
    <row r="464" spans="1:24" s="307" customFormat="1" x14ac:dyDescent="0.2">
      <c r="A464" s="308"/>
      <c r="B464" s="211"/>
      <c r="C464" s="212">
        <v>63300610</v>
      </c>
      <c r="D464" s="213" t="s">
        <v>586</v>
      </c>
      <c r="E464" s="340"/>
      <c r="F464" s="523">
        <v>0.6</v>
      </c>
      <c r="G464" s="523">
        <v>1.2</v>
      </c>
      <c r="H464" s="523">
        <v>2</v>
      </c>
      <c r="I464" s="523">
        <v>2</v>
      </c>
      <c r="J464" s="523">
        <v>2</v>
      </c>
      <c r="K464" s="523">
        <v>2</v>
      </c>
      <c r="L464" s="523">
        <v>2</v>
      </c>
      <c r="M464" s="430"/>
    </row>
    <row r="465" spans="1:13" s="307" customFormat="1" x14ac:dyDescent="0.2">
      <c r="A465" s="308"/>
      <c r="B465" s="211"/>
      <c r="C465" s="212">
        <v>63300611</v>
      </c>
      <c r="D465" s="213" t="s">
        <v>847</v>
      </c>
      <c r="E465" s="340"/>
      <c r="F465" s="523">
        <v>0.1</v>
      </c>
      <c r="G465" s="523">
        <v>1.7</v>
      </c>
      <c r="H465" s="523">
        <v>3</v>
      </c>
      <c r="I465" s="523">
        <v>3</v>
      </c>
      <c r="J465" s="523">
        <v>3</v>
      </c>
      <c r="K465" s="523">
        <v>3</v>
      </c>
      <c r="L465" s="523">
        <v>3</v>
      </c>
      <c r="M465" s="430"/>
    </row>
    <row r="466" spans="1:13" s="307" customFormat="1" x14ac:dyDescent="0.2">
      <c r="A466" s="308"/>
      <c r="B466" s="211"/>
      <c r="C466" s="212">
        <v>633006</v>
      </c>
      <c r="D466" s="213" t="s">
        <v>851</v>
      </c>
      <c r="E466" s="340"/>
      <c r="F466" s="523">
        <v>0.9</v>
      </c>
      <c r="G466" s="523">
        <v>0.1</v>
      </c>
      <c r="H466" s="523">
        <v>2.5</v>
      </c>
      <c r="I466" s="523">
        <v>2</v>
      </c>
      <c r="J466" s="523">
        <v>2</v>
      </c>
      <c r="K466" s="523">
        <v>2.5</v>
      </c>
      <c r="L466" s="523">
        <v>2.5</v>
      </c>
      <c r="M466" s="430"/>
    </row>
    <row r="467" spans="1:13" s="307" customFormat="1" x14ac:dyDescent="0.2">
      <c r="A467" s="308"/>
      <c r="B467" s="211"/>
      <c r="C467" s="212">
        <v>6330064</v>
      </c>
      <c r="D467" s="213" t="s">
        <v>339</v>
      </c>
      <c r="E467" s="340"/>
      <c r="F467" s="523">
        <v>0.3</v>
      </c>
      <c r="G467" s="523">
        <v>0</v>
      </c>
      <c r="H467" s="523">
        <v>1.5</v>
      </c>
      <c r="I467" s="523">
        <v>1.5</v>
      </c>
      <c r="J467" s="523">
        <v>1.5</v>
      </c>
      <c r="K467" s="523">
        <v>1.5</v>
      </c>
      <c r="L467" s="523">
        <v>1.5</v>
      </c>
      <c r="M467" s="430"/>
    </row>
    <row r="468" spans="1:13" s="307" customFormat="1" x14ac:dyDescent="0.2">
      <c r="A468" s="308"/>
      <c r="B468" s="214"/>
      <c r="C468" s="212">
        <v>6330065</v>
      </c>
      <c r="D468" s="213" t="s">
        <v>134</v>
      </c>
      <c r="E468" s="340"/>
      <c r="F468" s="523">
        <v>9.9</v>
      </c>
      <c r="G468" s="523">
        <v>8</v>
      </c>
      <c r="H468" s="523">
        <v>7</v>
      </c>
      <c r="I468" s="523">
        <v>1.5</v>
      </c>
      <c r="J468" s="614">
        <v>6</v>
      </c>
      <c r="K468" s="523">
        <v>1.5</v>
      </c>
      <c r="L468" s="523">
        <v>1.5</v>
      </c>
      <c r="M468" s="430" t="s">
        <v>1254</v>
      </c>
    </row>
    <row r="469" spans="1:13" s="307" customFormat="1" x14ac:dyDescent="0.2">
      <c r="A469" s="308"/>
      <c r="B469" s="214"/>
      <c r="C469" s="212">
        <v>633010</v>
      </c>
      <c r="D469" s="213" t="s">
        <v>299</v>
      </c>
      <c r="E469" s="340"/>
      <c r="F469" s="523">
        <v>0</v>
      </c>
      <c r="G469" s="523">
        <v>0.6</v>
      </c>
      <c r="H469" s="523">
        <v>3</v>
      </c>
      <c r="I469" s="523">
        <v>6</v>
      </c>
      <c r="J469" s="614">
        <v>1</v>
      </c>
      <c r="K469" s="523">
        <v>6</v>
      </c>
      <c r="L469" s="523">
        <v>6</v>
      </c>
      <c r="M469" s="430" t="s">
        <v>1254</v>
      </c>
    </row>
    <row r="470" spans="1:13" s="307" customFormat="1" x14ac:dyDescent="0.2">
      <c r="A470" s="308"/>
      <c r="B470" s="214"/>
      <c r="C470" s="212">
        <v>634001</v>
      </c>
      <c r="D470" s="213" t="s">
        <v>137</v>
      </c>
      <c r="E470" s="340"/>
      <c r="F470" s="523">
        <v>13.3</v>
      </c>
      <c r="G470" s="523">
        <v>10.199999999999999</v>
      </c>
      <c r="H470" s="523">
        <v>14.1</v>
      </c>
      <c r="I470" s="523">
        <v>14.1</v>
      </c>
      <c r="J470" s="614">
        <v>10</v>
      </c>
      <c r="K470" s="523">
        <v>14.1</v>
      </c>
      <c r="L470" s="523">
        <v>14.1</v>
      </c>
      <c r="M470" s="430" t="s">
        <v>1254</v>
      </c>
    </row>
    <row r="471" spans="1:13" s="307" customFormat="1" x14ac:dyDescent="0.2">
      <c r="A471" s="308"/>
      <c r="B471" s="214"/>
      <c r="C471" s="212">
        <v>634002</v>
      </c>
      <c r="D471" s="213" t="s">
        <v>585</v>
      </c>
      <c r="E471" s="340"/>
      <c r="F471" s="523">
        <v>8.1</v>
      </c>
      <c r="G471" s="523">
        <v>0</v>
      </c>
      <c r="H471" s="523">
        <v>15</v>
      </c>
      <c r="I471" s="523">
        <v>15</v>
      </c>
      <c r="J471" s="523">
        <v>15</v>
      </c>
      <c r="K471" s="523">
        <v>5</v>
      </c>
      <c r="L471" s="523">
        <v>5</v>
      </c>
      <c r="M471" s="430"/>
    </row>
    <row r="472" spans="1:13" s="307" customFormat="1" x14ac:dyDescent="0.2">
      <c r="A472" s="308"/>
      <c r="B472" s="214"/>
      <c r="C472" s="212">
        <v>634003</v>
      </c>
      <c r="D472" s="213" t="s">
        <v>264</v>
      </c>
      <c r="E472" s="340"/>
      <c r="F472" s="523">
        <v>5.6</v>
      </c>
      <c r="G472" s="523">
        <v>9.9</v>
      </c>
      <c r="H472" s="523">
        <v>7</v>
      </c>
      <c r="I472" s="523">
        <v>7</v>
      </c>
      <c r="J472" s="523">
        <v>7</v>
      </c>
      <c r="K472" s="523">
        <v>7</v>
      </c>
      <c r="L472" s="523">
        <v>7</v>
      </c>
      <c r="M472" s="430"/>
    </row>
    <row r="473" spans="1:13" s="307" customFormat="1" x14ac:dyDescent="0.2">
      <c r="A473" s="308"/>
      <c r="B473" s="214"/>
      <c r="C473" s="212">
        <v>634004</v>
      </c>
      <c r="D473" s="213" t="s">
        <v>80</v>
      </c>
      <c r="E473" s="340"/>
      <c r="F473" s="523">
        <v>0</v>
      </c>
      <c r="G473" s="523">
        <v>3.5</v>
      </c>
      <c r="H473" s="523">
        <v>4.5</v>
      </c>
      <c r="I473" s="523">
        <v>4.5</v>
      </c>
      <c r="J473" s="614">
        <v>0</v>
      </c>
      <c r="K473" s="523">
        <v>4.5</v>
      </c>
      <c r="L473" s="523">
        <v>4.5</v>
      </c>
      <c r="M473" s="430" t="s">
        <v>1254</v>
      </c>
    </row>
    <row r="474" spans="1:13" s="307" customFormat="1" x14ac:dyDescent="0.2">
      <c r="A474" s="308"/>
      <c r="B474" s="214"/>
      <c r="C474" s="212">
        <v>634005</v>
      </c>
      <c r="D474" s="213" t="s">
        <v>611</v>
      </c>
      <c r="E474" s="340"/>
      <c r="F474" s="523">
        <v>0.1</v>
      </c>
      <c r="G474" s="523">
        <v>0.9</v>
      </c>
      <c r="H474" s="523">
        <v>0.5</v>
      </c>
      <c r="I474" s="523">
        <v>0.5</v>
      </c>
      <c r="J474" s="523">
        <v>0.5</v>
      </c>
      <c r="K474" s="523">
        <v>0.5</v>
      </c>
      <c r="L474" s="523">
        <v>0.5</v>
      </c>
      <c r="M474" s="420"/>
    </row>
    <row r="475" spans="1:13" s="307" customFormat="1" x14ac:dyDescent="0.2">
      <c r="A475" s="308"/>
      <c r="B475" s="214"/>
      <c r="C475" s="212">
        <v>635004</v>
      </c>
      <c r="D475" s="213" t="s">
        <v>362</v>
      </c>
      <c r="E475" s="340"/>
      <c r="F475" s="523">
        <v>1.8</v>
      </c>
      <c r="G475" s="523">
        <v>13.2</v>
      </c>
      <c r="H475" s="523">
        <v>15</v>
      </c>
      <c r="I475" s="523">
        <v>15</v>
      </c>
      <c r="J475" s="614">
        <v>2</v>
      </c>
      <c r="K475" s="523">
        <v>5</v>
      </c>
      <c r="L475" s="523">
        <v>5</v>
      </c>
      <c r="M475" s="430" t="s">
        <v>1254</v>
      </c>
    </row>
    <row r="476" spans="1:13" s="307" customFormat="1" x14ac:dyDescent="0.2">
      <c r="A476" s="308"/>
      <c r="B476" s="214"/>
      <c r="C476" s="212">
        <v>63500611</v>
      </c>
      <c r="D476" s="213" t="s">
        <v>167</v>
      </c>
      <c r="E476" s="340"/>
      <c r="F476" s="523">
        <v>0</v>
      </c>
      <c r="G476" s="523">
        <v>0.1</v>
      </c>
      <c r="H476" s="523">
        <v>3</v>
      </c>
      <c r="I476" s="523">
        <v>3</v>
      </c>
      <c r="J476" s="614">
        <v>0</v>
      </c>
      <c r="K476" s="523">
        <v>3</v>
      </c>
      <c r="L476" s="523">
        <v>3</v>
      </c>
      <c r="M476" s="430" t="s">
        <v>1254</v>
      </c>
    </row>
    <row r="477" spans="1:13" s="307" customFormat="1" x14ac:dyDescent="0.2">
      <c r="A477" s="308"/>
      <c r="B477" s="214"/>
      <c r="C477" s="212">
        <v>63500612</v>
      </c>
      <c r="D477" s="213" t="s">
        <v>168</v>
      </c>
      <c r="E477" s="340"/>
      <c r="F477" s="523">
        <v>0.1</v>
      </c>
      <c r="G477" s="523">
        <v>0</v>
      </c>
      <c r="H477" s="523">
        <v>2</v>
      </c>
      <c r="I477" s="523">
        <v>2</v>
      </c>
      <c r="J477" s="523">
        <v>2</v>
      </c>
      <c r="K477" s="523">
        <v>2</v>
      </c>
      <c r="L477" s="523">
        <v>2</v>
      </c>
      <c r="M477" s="430"/>
    </row>
    <row r="478" spans="1:13" s="307" customFormat="1" x14ac:dyDescent="0.2">
      <c r="A478" s="308"/>
      <c r="B478" s="214"/>
      <c r="C478" s="212">
        <v>63500616</v>
      </c>
      <c r="D478" s="213" t="s">
        <v>598</v>
      </c>
      <c r="E478" s="340"/>
      <c r="F478" s="523">
        <v>0.4</v>
      </c>
      <c r="G478" s="523">
        <v>0.1</v>
      </c>
      <c r="H478" s="523">
        <v>2.5</v>
      </c>
      <c r="I478" s="523">
        <v>2.5</v>
      </c>
      <c r="J478" s="523">
        <v>2.5</v>
      </c>
      <c r="K478" s="523">
        <v>2.5</v>
      </c>
      <c r="L478" s="523">
        <v>2.5</v>
      </c>
      <c r="M478" s="430"/>
    </row>
    <row r="479" spans="1:13" s="307" customFormat="1" x14ac:dyDescent="0.2">
      <c r="A479" s="308"/>
      <c r="B479" s="214"/>
      <c r="C479" s="212">
        <v>63500619</v>
      </c>
      <c r="D479" s="213" t="s">
        <v>596</v>
      </c>
      <c r="E479" s="340"/>
      <c r="F479" s="523">
        <v>0</v>
      </c>
      <c r="G479" s="523">
        <v>0</v>
      </c>
      <c r="H479" s="523">
        <v>10</v>
      </c>
      <c r="I479" s="523">
        <v>10</v>
      </c>
      <c r="J479" s="614">
        <v>2</v>
      </c>
      <c r="K479" s="523">
        <v>2</v>
      </c>
      <c r="L479" s="523">
        <v>2</v>
      </c>
      <c r="M479" s="430" t="s">
        <v>1254</v>
      </c>
    </row>
    <row r="480" spans="1:13" s="307" customFormat="1" x14ac:dyDescent="0.2">
      <c r="A480" s="308"/>
      <c r="B480" s="214"/>
      <c r="C480" s="212">
        <v>63500620</v>
      </c>
      <c r="D480" s="213" t="s">
        <v>170</v>
      </c>
      <c r="E480" s="340"/>
      <c r="F480" s="523">
        <v>0.9</v>
      </c>
      <c r="G480" s="523">
        <v>0</v>
      </c>
      <c r="H480" s="523">
        <v>0</v>
      </c>
      <c r="I480" s="523">
        <v>0</v>
      </c>
      <c r="J480" s="523">
        <v>0</v>
      </c>
      <c r="K480" s="523">
        <v>0</v>
      </c>
      <c r="L480" s="523">
        <v>0</v>
      </c>
      <c r="M480" s="430"/>
    </row>
    <row r="481" spans="1:24" s="307" customFormat="1" x14ac:dyDescent="0.2">
      <c r="A481" s="308"/>
      <c r="B481" s="214"/>
      <c r="C481" s="212">
        <v>6360011</v>
      </c>
      <c r="D481" s="213" t="s">
        <v>414</v>
      </c>
      <c r="E481" s="340"/>
      <c r="F481" s="523">
        <v>0.1</v>
      </c>
      <c r="G481" s="523">
        <v>0.7</v>
      </c>
      <c r="H481" s="523">
        <v>0.5</v>
      </c>
      <c r="I481" s="523">
        <v>0.5</v>
      </c>
      <c r="J481" s="523">
        <v>0.5</v>
      </c>
      <c r="K481" s="523">
        <v>0.5</v>
      </c>
      <c r="L481" s="523">
        <v>0.5</v>
      </c>
      <c r="M481" s="430"/>
    </row>
    <row r="482" spans="1:24" s="307" customFormat="1" x14ac:dyDescent="0.2">
      <c r="A482" s="308"/>
      <c r="B482" s="214"/>
      <c r="C482" s="212">
        <v>636002</v>
      </c>
      <c r="D482" s="213" t="s">
        <v>546</v>
      </c>
      <c r="E482" s="340"/>
      <c r="F482" s="523">
        <v>29.5</v>
      </c>
      <c r="G482" s="523">
        <v>16.7</v>
      </c>
      <c r="H482" s="523">
        <v>15</v>
      </c>
      <c r="I482" s="523">
        <v>15</v>
      </c>
      <c r="J482" s="614">
        <v>0</v>
      </c>
      <c r="K482" s="523">
        <v>2</v>
      </c>
      <c r="L482" s="523">
        <v>2</v>
      </c>
      <c r="M482" s="430" t="s">
        <v>1254</v>
      </c>
      <c r="O482" s="403"/>
      <c r="P482" s="403"/>
      <c r="Q482" s="403"/>
      <c r="R482" s="403"/>
      <c r="S482" s="403"/>
      <c r="T482" s="403"/>
      <c r="U482" s="403"/>
      <c r="V482" s="403"/>
      <c r="W482" s="403"/>
      <c r="X482" s="403"/>
    </row>
    <row r="483" spans="1:24" s="307" customFormat="1" x14ac:dyDescent="0.2">
      <c r="A483" s="308"/>
      <c r="B483" s="214"/>
      <c r="C483" s="212">
        <v>637001</v>
      </c>
      <c r="D483" s="213" t="s">
        <v>89</v>
      </c>
      <c r="E483" s="340"/>
      <c r="F483" s="523">
        <v>0.3</v>
      </c>
      <c r="G483" s="523">
        <v>0.3</v>
      </c>
      <c r="H483" s="523">
        <v>4</v>
      </c>
      <c r="I483" s="523">
        <v>4</v>
      </c>
      <c r="J483" s="523">
        <v>4</v>
      </c>
      <c r="K483" s="523">
        <v>4</v>
      </c>
      <c r="L483" s="523">
        <v>4</v>
      </c>
      <c r="M483" s="420"/>
    </row>
    <row r="484" spans="1:24" s="307" customFormat="1" x14ac:dyDescent="0.2">
      <c r="A484" s="308"/>
      <c r="B484" s="214"/>
      <c r="C484" s="212">
        <v>637004</v>
      </c>
      <c r="D484" s="213" t="s">
        <v>751</v>
      </c>
      <c r="E484" s="340"/>
      <c r="F484" s="523">
        <v>0.2</v>
      </c>
      <c r="G484" s="523">
        <v>0</v>
      </c>
      <c r="H484" s="523">
        <v>3</v>
      </c>
      <c r="I484" s="523">
        <v>3</v>
      </c>
      <c r="J484" s="523">
        <v>3</v>
      </c>
      <c r="K484" s="523">
        <v>3</v>
      </c>
      <c r="L484" s="523">
        <v>3</v>
      </c>
      <c r="M484" s="420"/>
    </row>
    <row r="485" spans="1:24" s="307" customFormat="1" x14ac:dyDescent="0.2">
      <c r="A485" s="308"/>
      <c r="B485" s="211"/>
      <c r="C485" s="212">
        <v>6370042</v>
      </c>
      <c r="D485" s="213" t="s">
        <v>298</v>
      </c>
      <c r="E485" s="340"/>
      <c r="F485" s="523">
        <v>2.2999999999999998</v>
      </c>
      <c r="G485" s="523">
        <v>2.7</v>
      </c>
      <c r="H485" s="523">
        <v>2</v>
      </c>
      <c r="I485" s="523">
        <v>2</v>
      </c>
      <c r="J485" s="523">
        <v>2</v>
      </c>
      <c r="K485" s="523">
        <v>2</v>
      </c>
      <c r="L485" s="523">
        <v>2</v>
      </c>
      <c r="M485" s="420"/>
      <c r="O485" s="403"/>
      <c r="P485" s="403"/>
      <c r="Q485" s="403"/>
      <c r="R485" s="403"/>
      <c r="S485" s="403"/>
      <c r="T485" s="403"/>
      <c r="U485" s="403"/>
      <c r="V485" s="403"/>
      <c r="W485" s="403"/>
      <c r="X485" s="403"/>
    </row>
    <row r="486" spans="1:24" s="307" customFormat="1" x14ac:dyDescent="0.2">
      <c r="A486" s="308"/>
      <c r="B486" s="211"/>
      <c r="C486" s="212">
        <v>6370043</v>
      </c>
      <c r="D486" s="213" t="s">
        <v>91</v>
      </c>
      <c r="E486" s="340"/>
      <c r="F486" s="523">
        <v>5.8</v>
      </c>
      <c r="G486" s="523">
        <v>4.2</v>
      </c>
      <c r="H486" s="523">
        <v>4.5</v>
      </c>
      <c r="I486" s="523">
        <v>4.5</v>
      </c>
      <c r="J486" s="523">
        <v>4.5</v>
      </c>
      <c r="K486" s="523">
        <v>4.5</v>
      </c>
      <c r="L486" s="523">
        <v>4.5</v>
      </c>
      <c r="M486" s="420"/>
    </row>
    <row r="487" spans="1:24" s="307" customFormat="1" x14ac:dyDescent="0.2">
      <c r="A487" s="308"/>
      <c r="B487" s="211"/>
      <c r="C487" s="212">
        <v>637005</v>
      </c>
      <c r="D487" s="213" t="s">
        <v>141</v>
      </c>
      <c r="E487" s="340"/>
      <c r="F487" s="523">
        <v>1</v>
      </c>
      <c r="G487" s="523">
        <v>0.6</v>
      </c>
      <c r="H487" s="523">
        <v>1.5</v>
      </c>
      <c r="I487" s="523">
        <v>1.5</v>
      </c>
      <c r="J487" s="523">
        <v>1.5</v>
      </c>
      <c r="K487" s="523">
        <v>1.5</v>
      </c>
      <c r="L487" s="523">
        <v>1.5</v>
      </c>
      <c r="M487" s="430"/>
      <c r="O487" s="206"/>
      <c r="P487" s="206"/>
      <c r="Q487" s="206"/>
      <c r="R487" s="206"/>
      <c r="S487" s="206"/>
      <c r="T487" s="206"/>
      <c r="U487" s="206"/>
      <c r="V487" s="206"/>
      <c r="W487" s="206"/>
      <c r="X487" s="206"/>
    </row>
    <row r="488" spans="1:24" s="403" customFormat="1" x14ac:dyDescent="0.2">
      <c r="A488" s="395"/>
      <c r="B488" s="211"/>
      <c r="C488" s="212">
        <v>637006</v>
      </c>
      <c r="D488" s="213" t="s">
        <v>612</v>
      </c>
      <c r="E488" s="340"/>
      <c r="F488" s="523">
        <v>0.4</v>
      </c>
      <c r="G488" s="523">
        <v>0</v>
      </c>
      <c r="H488" s="523">
        <v>2</v>
      </c>
      <c r="I488" s="523">
        <v>2</v>
      </c>
      <c r="J488" s="523">
        <v>2</v>
      </c>
      <c r="K488" s="523">
        <v>2</v>
      </c>
      <c r="L488" s="523">
        <v>2</v>
      </c>
      <c r="M488" s="420"/>
      <c r="O488" s="307"/>
      <c r="P488" s="307"/>
      <c r="Q488" s="307"/>
      <c r="R488" s="307"/>
      <c r="S488" s="307"/>
      <c r="T488" s="307"/>
      <c r="U488" s="307"/>
      <c r="V488" s="307"/>
      <c r="W488" s="307"/>
      <c r="X488" s="307"/>
    </row>
    <row r="489" spans="1:24" s="307" customFormat="1" x14ac:dyDescent="0.2">
      <c r="A489" s="308"/>
      <c r="B489" s="211"/>
      <c r="C489" s="212">
        <v>637006</v>
      </c>
      <c r="D489" s="213" t="s">
        <v>986</v>
      </c>
      <c r="E489" s="340"/>
      <c r="F489" s="523">
        <v>0.2</v>
      </c>
      <c r="G489" s="523">
        <v>0</v>
      </c>
      <c r="H489" s="523">
        <v>1</v>
      </c>
      <c r="I489" s="523">
        <v>1</v>
      </c>
      <c r="J489" s="523">
        <v>1</v>
      </c>
      <c r="K489" s="523">
        <v>1</v>
      </c>
      <c r="L489" s="523">
        <v>1</v>
      </c>
      <c r="M489" s="430"/>
    </row>
    <row r="490" spans="1:24" s="307" customFormat="1" x14ac:dyDescent="0.2">
      <c r="A490" s="308"/>
      <c r="B490" s="211"/>
      <c r="C490" s="212">
        <v>637011</v>
      </c>
      <c r="D490" s="213" t="s">
        <v>357</v>
      </c>
      <c r="E490" s="340"/>
      <c r="F490" s="523">
        <v>0</v>
      </c>
      <c r="G490" s="523">
        <v>0.1</v>
      </c>
      <c r="H490" s="523">
        <v>1</v>
      </c>
      <c r="I490" s="523">
        <v>1</v>
      </c>
      <c r="J490" s="523">
        <v>1</v>
      </c>
      <c r="K490" s="523">
        <v>1</v>
      </c>
      <c r="L490" s="523">
        <v>1</v>
      </c>
      <c r="M490" s="349"/>
    </row>
    <row r="491" spans="1:24" s="403" customFormat="1" x14ac:dyDescent="0.2">
      <c r="A491" s="395"/>
      <c r="B491" s="211"/>
      <c r="C491" s="212">
        <v>637012</v>
      </c>
      <c r="D491" s="213" t="s">
        <v>565</v>
      </c>
      <c r="E491" s="340"/>
      <c r="F491" s="523">
        <v>0.2</v>
      </c>
      <c r="G491" s="523">
        <v>0</v>
      </c>
      <c r="H491" s="523">
        <v>0.1</v>
      </c>
      <c r="I491" s="523">
        <v>0.1</v>
      </c>
      <c r="J491" s="523">
        <v>0.1</v>
      </c>
      <c r="K491" s="523">
        <v>0.1</v>
      </c>
      <c r="L491" s="523">
        <v>0.1</v>
      </c>
      <c r="M491" s="420"/>
      <c r="O491" s="307"/>
      <c r="P491" s="307"/>
      <c r="Q491" s="307"/>
      <c r="R491" s="307"/>
      <c r="S491" s="307"/>
      <c r="T491" s="307"/>
      <c r="U491" s="307"/>
      <c r="V491" s="307"/>
      <c r="W491" s="307"/>
      <c r="X491" s="307"/>
    </row>
    <row r="492" spans="1:24" s="307" customFormat="1" x14ac:dyDescent="0.2">
      <c r="A492" s="308"/>
      <c r="B492" s="211"/>
      <c r="C492" s="212">
        <v>637014</v>
      </c>
      <c r="D492" s="213" t="s">
        <v>101</v>
      </c>
      <c r="E492" s="340"/>
      <c r="F492" s="523">
        <v>5.8</v>
      </c>
      <c r="G492" s="523">
        <v>0</v>
      </c>
      <c r="H492" s="523">
        <v>0</v>
      </c>
      <c r="I492" s="523">
        <v>0</v>
      </c>
      <c r="J492" s="523">
        <v>0</v>
      </c>
      <c r="K492" s="523">
        <v>0</v>
      </c>
      <c r="L492" s="523">
        <v>0</v>
      </c>
      <c r="M492" s="420"/>
    </row>
    <row r="493" spans="1:24" x14ac:dyDescent="0.2">
      <c r="A493" s="207"/>
      <c r="B493" s="211"/>
      <c r="C493" s="212">
        <v>637016</v>
      </c>
      <c r="D493" s="213" t="s">
        <v>103</v>
      </c>
      <c r="E493" s="340"/>
      <c r="F493" s="523">
        <v>1.8</v>
      </c>
      <c r="G493" s="523">
        <v>1.9</v>
      </c>
      <c r="H493" s="523">
        <v>1.5</v>
      </c>
      <c r="I493" s="523">
        <v>1.5</v>
      </c>
      <c r="J493" s="523">
        <v>1.5</v>
      </c>
      <c r="K493" s="523">
        <v>1.5</v>
      </c>
      <c r="L493" s="523">
        <v>1.5</v>
      </c>
      <c r="M493" s="420"/>
    </row>
    <row r="494" spans="1:24" s="307" customFormat="1" x14ac:dyDescent="0.2">
      <c r="A494" s="306"/>
      <c r="B494" s="211"/>
      <c r="C494" s="212">
        <v>637027</v>
      </c>
      <c r="D494" s="213" t="s">
        <v>171</v>
      </c>
      <c r="E494" s="340"/>
      <c r="F494" s="523">
        <v>1.2</v>
      </c>
      <c r="G494" s="523">
        <v>2.8</v>
      </c>
      <c r="H494" s="523">
        <v>3</v>
      </c>
      <c r="I494" s="523">
        <v>3</v>
      </c>
      <c r="J494" s="523">
        <v>3</v>
      </c>
      <c r="K494" s="523">
        <v>3</v>
      </c>
      <c r="L494" s="523">
        <v>3</v>
      </c>
      <c r="M494" s="206"/>
    </row>
    <row r="495" spans="1:24" s="307" customFormat="1" x14ac:dyDescent="0.2">
      <c r="A495" s="308"/>
      <c r="B495" s="211"/>
      <c r="C495" s="212">
        <v>642012</v>
      </c>
      <c r="D495" s="213" t="s">
        <v>110</v>
      </c>
      <c r="E495" s="340"/>
      <c r="F495" s="523">
        <v>0</v>
      </c>
      <c r="G495" s="523">
        <v>1.1000000000000001</v>
      </c>
      <c r="H495" s="523">
        <v>0</v>
      </c>
      <c r="I495" s="523">
        <v>0</v>
      </c>
      <c r="J495" s="523">
        <v>0</v>
      </c>
      <c r="K495" s="523">
        <v>0</v>
      </c>
      <c r="L495" s="523">
        <v>0</v>
      </c>
      <c r="M495" s="430"/>
    </row>
    <row r="496" spans="1:24" s="307" customFormat="1" x14ac:dyDescent="0.2">
      <c r="A496" s="308"/>
      <c r="B496" s="211"/>
      <c r="C496" s="212">
        <v>642013</v>
      </c>
      <c r="D496" s="213" t="s">
        <v>287</v>
      </c>
      <c r="E496" s="340"/>
      <c r="F496" s="523">
        <v>0</v>
      </c>
      <c r="G496" s="523">
        <v>0</v>
      </c>
      <c r="H496" s="523">
        <v>0</v>
      </c>
      <c r="I496" s="523">
        <v>0</v>
      </c>
      <c r="J496" s="523">
        <v>0</v>
      </c>
      <c r="K496" s="523">
        <v>0</v>
      </c>
      <c r="L496" s="523">
        <v>0</v>
      </c>
      <c r="M496" s="420"/>
      <c r="O496" s="206"/>
      <c r="P496" s="206"/>
      <c r="Q496" s="206"/>
      <c r="R496" s="206"/>
      <c r="S496" s="206"/>
      <c r="T496" s="206"/>
      <c r="U496" s="206"/>
      <c r="V496" s="206"/>
      <c r="W496" s="206"/>
      <c r="X496" s="206"/>
    </row>
    <row r="497" spans="1:24" s="307" customFormat="1" x14ac:dyDescent="0.2">
      <c r="A497" s="308"/>
      <c r="B497" s="211"/>
      <c r="C497" s="212">
        <v>642015</v>
      </c>
      <c r="D497" s="213" t="s">
        <v>111</v>
      </c>
      <c r="E497" s="340"/>
      <c r="F497" s="523">
        <v>0.5</v>
      </c>
      <c r="G497" s="523">
        <v>9.9</v>
      </c>
      <c r="H497" s="523">
        <v>7</v>
      </c>
      <c r="I497" s="523">
        <v>7</v>
      </c>
      <c r="J497" s="614">
        <v>1</v>
      </c>
      <c r="K497" s="523">
        <v>7</v>
      </c>
      <c r="L497" s="523">
        <v>7</v>
      </c>
      <c r="M497" s="430" t="s">
        <v>1254</v>
      </c>
      <c r="O497" s="206"/>
      <c r="P497" s="206"/>
      <c r="Q497" s="206"/>
      <c r="R497" s="206"/>
      <c r="S497" s="206"/>
      <c r="T497" s="206"/>
      <c r="U497" s="206"/>
      <c r="V497" s="206"/>
      <c r="W497" s="206"/>
      <c r="X497" s="206"/>
    </row>
    <row r="498" spans="1:24" s="307" customFormat="1" x14ac:dyDescent="0.2">
      <c r="A498" s="305"/>
      <c r="B498" s="285"/>
      <c r="C498" s="286"/>
      <c r="D498" s="275" t="s">
        <v>174</v>
      </c>
      <c r="E498" s="285" t="s">
        <v>672</v>
      </c>
      <c r="F498" s="276">
        <f t="shared" ref="F498" si="193">SUM(F499:F503)</f>
        <v>69.800000000000011</v>
      </c>
      <c r="G498" s="277">
        <f>SUM(G499:G503)</f>
        <v>84.300000000000011</v>
      </c>
      <c r="H498" s="277">
        <f t="shared" ref="H498" si="194">SUM(H499:H503)</f>
        <v>106.5</v>
      </c>
      <c r="I498" s="277">
        <f t="shared" ref="I498:L498" si="195">SUM(I499:I503)</f>
        <v>61.5</v>
      </c>
      <c r="J498" s="277">
        <f t="shared" ref="J498" si="196">SUM(J499:J503)</f>
        <v>46.5</v>
      </c>
      <c r="K498" s="277">
        <f t="shared" si="195"/>
        <v>86.5</v>
      </c>
      <c r="L498" s="277">
        <f t="shared" si="195"/>
        <v>86.5</v>
      </c>
      <c r="M498" s="420"/>
    </row>
    <row r="499" spans="1:24" x14ac:dyDescent="0.2">
      <c r="A499" s="211"/>
      <c r="B499" s="211"/>
      <c r="C499" s="212">
        <v>632001</v>
      </c>
      <c r="D499" s="213" t="s">
        <v>175</v>
      </c>
      <c r="E499" s="340"/>
      <c r="F499" s="523">
        <v>64.7</v>
      </c>
      <c r="G499" s="523">
        <v>81.7</v>
      </c>
      <c r="H499" s="523">
        <v>85</v>
      </c>
      <c r="I499" s="523">
        <v>60</v>
      </c>
      <c r="J499" s="614">
        <v>45</v>
      </c>
      <c r="K499" s="523">
        <v>85</v>
      </c>
      <c r="L499" s="523">
        <v>85</v>
      </c>
      <c r="M499" s="430" t="s">
        <v>1254</v>
      </c>
      <c r="O499" s="309"/>
      <c r="P499" s="309"/>
      <c r="Q499" s="309"/>
      <c r="R499" s="309"/>
      <c r="S499" s="309"/>
      <c r="T499" s="309"/>
      <c r="U499" s="309"/>
      <c r="V499" s="309"/>
      <c r="W499" s="309"/>
      <c r="X499" s="309"/>
    </row>
    <row r="500" spans="1:24" s="307" customFormat="1" x14ac:dyDescent="0.2">
      <c r="A500" s="305"/>
      <c r="B500" s="211"/>
      <c r="C500" s="212">
        <v>63300614</v>
      </c>
      <c r="D500" s="213" t="s">
        <v>435</v>
      </c>
      <c r="E500" s="340"/>
      <c r="F500" s="523">
        <v>1.5</v>
      </c>
      <c r="G500" s="523">
        <v>0.2</v>
      </c>
      <c r="H500" s="523">
        <v>0</v>
      </c>
      <c r="I500" s="523">
        <v>0</v>
      </c>
      <c r="J500" s="523">
        <v>0</v>
      </c>
      <c r="K500" s="523">
        <v>0</v>
      </c>
      <c r="L500" s="523">
        <v>0</v>
      </c>
      <c r="M500" s="206"/>
    </row>
    <row r="501" spans="1:24" s="307" customFormat="1" x14ac:dyDescent="0.2">
      <c r="A501" s="306"/>
      <c r="B501" s="211"/>
      <c r="C501" s="212">
        <v>6330065</v>
      </c>
      <c r="D501" s="213" t="s">
        <v>134</v>
      </c>
      <c r="E501" s="340"/>
      <c r="F501" s="523">
        <v>0.2</v>
      </c>
      <c r="G501" s="523">
        <v>1</v>
      </c>
      <c r="H501" s="523">
        <v>0.5</v>
      </c>
      <c r="I501" s="523">
        <v>0.5</v>
      </c>
      <c r="J501" s="523">
        <v>0.5</v>
      </c>
      <c r="K501" s="523">
        <v>0.5</v>
      </c>
      <c r="L501" s="523">
        <v>0.5</v>
      </c>
      <c r="M501" s="422"/>
    </row>
    <row r="502" spans="1:24" x14ac:dyDescent="0.2">
      <c r="A502" s="204"/>
      <c r="B502" s="211"/>
      <c r="C502" s="212">
        <v>63500612</v>
      </c>
      <c r="D502" s="213" t="s">
        <v>176</v>
      </c>
      <c r="E502" s="340"/>
      <c r="F502" s="523">
        <v>3.4</v>
      </c>
      <c r="G502" s="523">
        <v>1.4</v>
      </c>
      <c r="H502" s="523">
        <v>21</v>
      </c>
      <c r="I502" s="523">
        <v>1</v>
      </c>
      <c r="J502" s="523">
        <v>1</v>
      </c>
      <c r="K502" s="523">
        <v>1</v>
      </c>
      <c r="L502" s="523">
        <v>1</v>
      </c>
      <c r="M502" s="422"/>
      <c r="O502" s="307"/>
      <c r="P502" s="307"/>
      <c r="Q502" s="307"/>
      <c r="R502" s="307"/>
      <c r="S502" s="307"/>
      <c r="T502" s="307"/>
      <c r="U502" s="307"/>
      <c r="V502" s="307"/>
      <c r="W502" s="307"/>
      <c r="X502" s="307"/>
    </row>
    <row r="503" spans="1:24" x14ac:dyDescent="0.2">
      <c r="A503" s="204"/>
      <c r="B503" s="211"/>
      <c r="C503" s="212">
        <v>636004</v>
      </c>
      <c r="D503" s="213" t="s">
        <v>546</v>
      </c>
      <c r="E503" s="340"/>
      <c r="F503" s="523">
        <v>0</v>
      </c>
      <c r="G503" s="523">
        <v>0</v>
      </c>
      <c r="H503" s="523">
        <v>0</v>
      </c>
      <c r="I503" s="523">
        <v>0</v>
      </c>
      <c r="J503" s="523">
        <v>0</v>
      </c>
      <c r="K503" s="523">
        <v>0</v>
      </c>
      <c r="L503" s="523">
        <v>0</v>
      </c>
      <c r="M503" s="420"/>
      <c r="O503" s="307"/>
      <c r="P503" s="307"/>
      <c r="Q503" s="307"/>
      <c r="R503" s="307"/>
      <c r="S503" s="307"/>
      <c r="T503" s="307"/>
      <c r="U503" s="307"/>
      <c r="V503" s="307"/>
      <c r="W503" s="307"/>
      <c r="X503" s="307"/>
    </row>
    <row r="504" spans="1:24" s="307" customFormat="1" x14ac:dyDescent="0.2">
      <c r="A504" s="306"/>
      <c r="B504" s="289"/>
      <c r="C504" s="290"/>
      <c r="D504" s="275" t="s">
        <v>503</v>
      </c>
      <c r="E504" s="289" t="s">
        <v>673</v>
      </c>
      <c r="F504" s="276">
        <f t="shared" ref="F504" si="197">SUM(F505+F506+F507+F540)</f>
        <v>220.9</v>
      </c>
      <c r="G504" s="277">
        <f>SUM(G505+G506+G507+G540)</f>
        <v>311.89999999999998</v>
      </c>
      <c r="H504" s="277">
        <f t="shared" ref="H504" si="198">SUM(H505+H506+H507+H540)</f>
        <v>399.29999999999995</v>
      </c>
      <c r="I504" s="277">
        <f t="shared" ref="I504:L504" si="199">SUM(I505+I506+I507+I540)</f>
        <v>332.3</v>
      </c>
      <c r="J504" s="277">
        <f t="shared" ref="J504" si="200">SUM(J505+J506+J507+J540)</f>
        <v>334.5</v>
      </c>
      <c r="K504" s="277">
        <f t="shared" si="199"/>
        <v>332.29999999999995</v>
      </c>
      <c r="L504" s="277">
        <f t="shared" si="199"/>
        <v>353.29999999999995</v>
      </c>
      <c r="M504" s="420"/>
    </row>
    <row r="505" spans="1:24" s="309" customFormat="1" x14ac:dyDescent="0.2">
      <c r="A505" s="306"/>
      <c r="B505" s="211">
        <v>610</v>
      </c>
      <c r="C505" s="212"/>
      <c r="D505" s="213" t="s">
        <v>115</v>
      </c>
      <c r="E505" s="340"/>
      <c r="F505" s="523">
        <v>94.4</v>
      </c>
      <c r="G505" s="523">
        <v>92.9</v>
      </c>
      <c r="H505" s="523">
        <v>115</v>
      </c>
      <c r="I505" s="523">
        <v>115</v>
      </c>
      <c r="J505" s="614">
        <v>111.9</v>
      </c>
      <c r="K505" s="523">
        <v>120</v>
      </c>
      <c r="L505" s="523">
        <v>124</v>
      </c>
      <c r="M505" s="430" t="s">
        <v>1254</v>
      </c>
      <c r="O505" s="307"/>
      <c r="P505" s="307"/>
      <c r="Q505" s="307"/>
      <c r="R505" s="307"/>
      <c r="S505" s="307"/>
      <c r="T505" s="307"/>
      <c r="U505" s="307"/>
      <c r="V505" s="307"/>
      <c r="W505" s="307"/>
      <c r="X505" s="307"/>
    </row>
    <row r="506" spans="1:24" s="307" customFormat="1" x14ac:dyDescent="0.2">
      <c r="A506" s="306"/>
      <c r="B506" s="211">
        <v>620</v>
      </c>
      <c r="C506" s="212"/>
      <c r="D506" s="213" t="s">
        <v>116</v>
      </c>
      <c r="E506" s="340"/>
      <c r="F506" s="523">
        <v>33.299999999999997</v>
      </c>
      <c r="G506" s="523">
        <v>34.299999999999997</v>
      </c>
      <c r="H506" s="523">
        <v>40</v>
      </c>
      <c r="I506" s="523">
        <v>41.1</v>
      </c>
      <c r="J506" s="614">
        <v>40.4</v>
      </c>
      <c r="K506" s="523">
        <v>42</v>
      </c>
      <c r="L506" s="523">
        <v>45</v>
      </c>
      <c r="M506" s="430" t="s">
        <v>1254</v>
      </c>
      <c r="O506" s="403"/>
      <c r="P506" s="403"/>
      <c r="Q506" s="403"/>
      <c r="R506" s="403"/>
      <c r="S506" s="403"/>
      <c r="T506" s="403"/>
      <c r="U506" s="403"/>
      <c r="V506" s="403"/>
      <c r="W506" s="403"/>
      <c r="X506" s="403"/>
    </row>
    <row r="507" spans="1:24" s="307" customFormat="1" x14ac:dyDescent="0.2">
      <c r="A507" s="305"/>
      <c r="B507" s="211">
        <v>630</v>
      </c>
      <c r="C507" s="219"/>
      <c r="D507" s="220" t="s">
        <v>162</v>
      </c>
      <c r="E507" s="250"/>
      <c r="F507" s="203">
        <f t="shared" ref="F507" si="201">SUM(F508:F539)</f>
        <v>92.399999999999991</v>
      </c>
      <c r="G507" s="203">
        <f t="shared" ref="G507" si="202">SUM(G508:G539)</f>
        <v>174.29999999999998</v>
      </c>
      <c r="H507" s="203">
        <f>SUM(H508:H539)</f>
        <v>244.29999999999998</v>
      </c>
      <c r="I507" s="203">
        <f t="shared" ref="I507:L507" si="203">SUM(I508:I539)</f>
        <v>175.70000000000002</v>
      </c>
      <c r="J507" s="203">
        <f t="shared" ref="J507" si="204">SUM(J508:J539)</f>
        <v>181.70000000000002</v>
      </c>
      <c r="K507" s="203">
        <f t="shared" si="203"/>
        <v>170.29999999999998</v>
      </c>
      <c r="L507" s="203">
        <f t="shared" si="203"/>
        <v>184.29999999999998</v>
      </c>
      <c r="M507" s="430"/>
    </row>
    <row r="508" spans="1:24" s="307" customFormat="1" x14ac:dyDescent="0.2">
      <c r="A508" s="305"/>
      <c r="B508" s="211"/>
      <c r="C508" s="212">
        <v>631001</v>
      </c>
      <c r="D508" s="213" t="s">
        <v>129</v>
      </c>
      <c r="E508" s="250"/>
      <c r="F508" s="523">
        <v>1.6</v>
      </c>
      <c r="G508" s="523">
        <v>2.2000000000000002</v>
      </c>
      <c r="H508" s="523">
        <v>0.6</v>
      </c>
      <c r="I508" s="523">
        <v>1</v>
      </c>
      <c r="J508" s="523">
        <v>1</v>
      </c>
      <c r="K508" s="523">
        <v>0.6</v>
      </c>
      <c r="L508" s="523">
        <v>0.6</v>
      </c>
      <c r="M508" s="422"/>
    </row>
    <row r="509" spans="1:24" s="307" customFormat="1" x14ac:dyDescent="0.2">
      <c r="A509" s="305"/>
      <c r="B509" s="211"/>
      <c r="C509" s="212">
        <v>632001</v>
      </c>
      <c r="D509" s="213" t="s">
        <v>506</v>
      </c>
      <c r="E509" s="340"/>
      <c r="F509" s="523">
        <v>11.7</v>
      </c>
      <c r="G509" s="523">
        <v>21.2</v>
      </c>
      <c r="H509" s="523">
        <v>66</v>
      </c>
      <c r="I509" s="523">
        <v>22</v>
      </c>
      <c r="J509" s="523">
        <v>22</v>
      </c>
      <c r="K509" s="523">
        <v>66</v>
      </c>
      <c r="L509" s="523">
        <v>86</v>
      </c>
      <c r="M509" s="422"/>
    </row>
    <row r="510" spans="1:24" s="307" customFormat="1" x14ac:dyDescent="0.2">
      <c r="A510" s="305"/>
      <c r="B510" s="211"/>
      <c r="C510" s="212">
        <v>632002</v>
      </c>
      <c r="D510" s="213" t="s">
        <v>507</v>
      </c>
      <c r="E510" s="340"/>
      <c r="F510" s="523">
        <v>27.9</v>
      </c>
      <c r="G510" s="523">
        <v>46.1</v>
      </c>
      <c r="H510" s="523">
        <v>43.1</v>
      </c>
      <c r="I510" s="523">
        <v>45</v>
      </c>
      <c r="J510" s="523">
        <v>45</v>
      </c>
      <c r="K510" s="523">
        <v>43.1</v>
      </c>
      <c r="L510" s="523">
        <v>43.1</v>
      </c>
      <c r="M510" s="430"/>
    </row>
    <row r="511" spans="1:24" s="307" customFormat="1" x14ac:dyDescent="0.2">
      <c r="A511" s="305"/>
      <c r="B511" s="211"/>
      <c r="C511" s="212">
        <v>632003</v>
      </c>
      <c r="D511" s="213" t="s">
        <v>881</v>
      </c>
      <c r="E511" s="340"/>
      <c r="F511" s="523">
        <v>0</v>
      </c>
      <c r="G511" s="523">
        <v>0</v>
      </c>
      <c r="H511" s="523">
        <v>0.4</v>
      </c>
      <c r="I511" s="523">
        <v>0.6</v>
      </c>
      <c r="J511" s="523">
        <v>0.6</v>
      </c>
      <c r="K511" s="523">
        <v>0.4</v>
      </c>
      <c r="L511" s="523">
        <v>0.4</v>
      </c>
      <c r="M511" s="420"/>
    </row>
    <row r="512" spans="1:24" s="403" customFormat="1" ht="12.75" customHeight="1" x14ac:dyDescent="0.2">
      <c r="A512" s="305"/>
      <c r="B512" s="211"/>
      <c r="C512" s="212">
        <v>633001</v>
      </c>
      <c r="D512" s="213" t="s">
        <v>132</v>
      </c>
      <c r="E512" s="340"/>
      <c r="F512" s="523">
        <v>0.3</v>
      </c>
      <c r="G512" s="523">
        <v>0</v>
      </c>
      <c r="H512" s="523">
        <v>0</v>
      </c>
      <c r="I512" s="523">
        <v>0</v>
      </c>
      <c r="J512" s="523">
        <v>0</v>
      </c>
      <c r="K512" s="523">
        <v>0</v>
      </c>
      <c r="L512" s="523">
        <v>0</v>
      </c>
      <c r="M512" s="240"/>
      <c r="O512" s="307"/>
      <c r="P512" s="307"/>
      <c r="Q512" s="307"/>
      <c r="R512" s="307"/>
      <c r="S512" s="307"/>
      <c r="T512" s="307"/>
      <c r="U512" s="307"/>
      <c r="V512" s="307"/>
      <c r="W512" s="307"/>
      <c r="X512" s="307"/>
    </row>
    <row r="513" spans="1:24" s="307" customFormat="1" ht="15.75" x14ac:dyDescent="0.25">
      <c r="A513" s="305"/>
      <c r="B513" s="211"/>
      <c r="C513" s="212">
        <v>633006</v>
      </c>
      <c r="D513" s="213" t="s">
        <v>547</v>
      </c>
      <c r="E513" s="340"/>
      <c r="F513" s="523">
        <v>10.8</v>
      </c>
      <c r="G513" s="523">
        <v>5</v>
      </c>
      <c r="H513" s="523">
        <v>15</v>
      </c>
      <c r="I513" s="523">
        <v>18</v>
      </c>
      <c r="J513" s="523">
        <v>18</v>
      </c>
      <c r="K513" s="523">
        <v>5</v>
      </c>
      <c r="L513" s="523">
        <v>5</v>
      </c>
      <c r="M513" s="496"/>
    </row>
    <row r="514" spans="1:24" s="307" customFormat="1" x14ac:dyDescent="0.2">
      <c r="A514" s="305"/>
      <c r="B514" s="211"/>
      <c r="C514" s="212">
        <v>6330061</v>
      </c>
      <c r="D514" s="213" t="s">
        <v>134</v>
      </c>
      <c r="E514" s="340"/>
      <c r="F514" s="523">
        <v>5.2</v>
      </c>
      <c r="G514" s="523">
        <v>5.9</v>
      </c>
      <c r="H514" s="523">
        <v>15</v>
      </c>
      <c r="I514" s="523">
        <v>15</v>
      </c>
      <c r="J514" s="523">
        <v>15</v>
      </c>
      <c r="K514" s="523">
        <v>5</v>
      </c>
      <c r="L514" s="523">
        <v>5</v>
      </c>
      <c r="M514" s="430"/>
    </row>
    <row r="515" spans="1:24" s="307" customFormat="1" x14ac:dyDescent="0.2">
      <c r="A515" s="305"/>
      <c r="B515" s="211"/>
      <c r="C515" s="212">
        <v>6330065</v>
      </c>
      <c r="D515" s="213" t="s">
        <v>548</v>
      </c>
      <c r="E515" s="340"/>
      <c r="F515" s="523">
        <v>0.1</v>
      </c>
      <c r="G515" s="523">
        <v>1.1000000000000001</v>
      </c>
      <c r="H515" s="523">
        <v>0.8</v>
      </c>
      <c r="I515" s="523">
        <v>0.9</v>
      </c>
      <c r="J515" s="523">
        <v>0.9</v>
      </c>
      <c r="K515" s="523">
        <v>0.8</v>
      </c>
      <c r="L515" s="523">
        <v>0.8</v>
      </c>
      <c r="M515" s="420"/>
    </row>
    <row r="516" spans="1:24" s="307" customFormat="1" x14ac:dyDescent="0.2">
      <c r="A516" s="305"/>
      <c r="B516" s="211"/>
      <c r="C516" s="212">
        <v>633009</v>
      </c>
      <c r="D516" s="213" t="s">
        <v>549</v>
      </c>
      <c r="E516" s="340"/>
      <c r="F516" s="523">
        <v>0</v>
      </c>
      <c r="G516" s="523">
        <v>0</v>
      </c>
      <c r="H516" s="523">
        <v>0.2</v>
      </c>
      <c r="I516" s="523">
        <v>0</v>
      </c>
      <c r="J516" s="523">
        <v>0</v>
      </c>
      <c r="K516" s="523">
        <v>0.2</v>
      </c>
      <c r="L516" s="523">
        <v>0.2</v>
      </c>
      <c r="M516" s="420"/>
    </row>
    <row r="517" spans="1:24" s="307" customFormat="1" x14ac:dyDescent="0.2">
      <c r="A517" s="305"/>
      <c r="B517" s="211"/>
      <c r="C517" s="212">
        <v>634001</v>
      </c>
      <c r="D517" s="213" t="s">
        <v>508</v>
      </c>
      <c r="E517" s="340"/>
      <c r="F517" s="523">
        <v>1.1000000000000001</v>
      </c>
      <c r="G517" s="523">
        <v>0.6</v>
      </c>
      <c r="H517" s="523">
        <v>0.8</v>
      </c>
      <c r="I517" s="523">
        <v>1</v>
      </c>
      <c r="J517" s="523">
        <v>1</v>
      </c>
      <c r="K517" s="523">
        <v>0.8</v>
      </c>
      <c r="L517" s="523">
        <v>0.8</v>
      </c>
      <c r="M517" s="420"/>
    </row>
    <row r="518" spans="1:24" s="307" customFormat="1" x14ac:dyDescent="0.2">
      <c r="A518" s="305"/>
      <c r="B518" s="211"/>
      <c r="C518" s="212">
        <v>6340021</v>
      </c>
      <c r="D518" s="213" t="s">
        <v>78</v>
      </c>
      <c r="E518" s="340"/>
      <c r="F518" s="523">
        <v>0.1</v>
      </c>
      <c r="G518" s="523">
        <v>0.5</v>
      </c>
      <c r="H518" s="523">
        <v>0.5</v>
      </c>
      <c r="I518" s="523">
        <v>0.6</v>
      </c>
      <c r="J518" s="523">
        <v>0.6</v>
      </c>
      <c r="K518" s="523">
        <v>0.5</v>
      </c>
      <c r="L518" s="523">
        <v>0.5</v>
      </c>
      <c r="M518" s="422"/>
    </row>
    <row r="519" spans="1:24" s="307" customFormat="1" x14ac:dyDescent="0.2">
      <c r="A519" s="305"/>
      <c r="B519" s="211"/>
      <c r="C519" s="212">
        <v>6340022</v>
      </c>
      <c r="D519" s="213" t="s">
        <v>79</v>
      </c>
      <c r="E519" s="340"/>
      <c r="F519" s="523">
        <v>0</v>
      </c>
      <c r="G519" s="523">
        <v>0.1</v>
      </c>
      <c r="H519" s="523">
        <v>0.5</v>
      </c>
      <c r="I519" s="523">
        <v>0.5</v>
      </c>
      <c r="J519" s="523">
        <v>0.5</v>
      </c>
      <c r="K519" s="523">
        <v>0.5</v>
      </c>
      <c r="L519" s="523">
        <v>0.5</v>
      </c>
      <c r="M519" s="420"/>
    </row>
    <row r="520" spans="1:24" s="307" customFormat="1" x14ac:dyDescent="0.2">
      <c r="A520" s="305"/>
      <c r="B520" s="211"/>
      <c r="C520" s="212">
        <v>634003</v>
      </c>
      <c r="D520" s="213" t="s">
        <v>605</v>
      </c>
      <c r="E520" s="340"/>
      <c r="F520" s="523">
        <v>0.1</v>
      </c>
      <c r="G520" s="523">
        <v>0.1</v>
      </c>
      <c r="H520" s="523">
        <v>0.2</v>
      </c>
      <c r="I520" s="523">
        <v>0.2</v>
      </c>
      <c r="J520" s="523">
        <v>0.2</v>
      </c>
      <c r="K520" s="523">
        <v>0.2</v>
      </c>
      <c r="L520" s="523">
        <v>0.2</v>
      </c>
      <c r="M520" s="420"/>
    </row>
    <row r="521" spans="1:24" s="307" customFormat="1" x14ac:dyDescent="0.2">
      <c r="A521" s="305"/>
      <c r="B521" s="211"/>
      <c r="C521" s="212">
        <v>635002</v>
      </c>
      <c r="D521" s="213" t="s">
        <v>83</v>
      </c>
      <c r="E521" s="340"/>
      <c r="F521" s="523">
        <v>0</v>
      </c>
      <c r="G521" s="523">
        <v>0</v>
      </c>
      <c r="H521" s="523">
        <v>0</v>
      </c>
      <c r="I521" s="523">
        <v>0</v>
      </c>
      <c r="J521" s="523">
        <v>0</v>
      </c>
      <c r="K521" s="523">
        <v>0</v>
      </c>
      <c r="L521" s="523">
        <v>0</v>
      </c>
      <c r="M521" s="422"/>
    </row>
    <row r="522" spans="1:24" s="307" customFormat="1" x14ac:dyDescent="0.2">
      <c r="A522" s="306"/>
      <c r="B522" s="211"/>
      <c r="C522" s="212">
        <v>635006</v>
      </c>
      <c r="D522" s="213" t="s">
        <v>550</v>
      </c>
      <c r="E522" s="340"/>
      <c r="F522" s="523">
        <v>5.2</v>
      </c>
      <c r="G522" s="523">
        <v>69.099999999999994</v>
      </c>
      <c r="H522" s="523">
        <v>59</v>
      </c>
      <c r="I522" s="523">
        <v>23</v>
      </c>
      <c r="J522" s="523">
        <v>23</v>
      </c>
      <c r="K522" s="523">
        <v>5</v>
      </c>
      <c r="L522" s="523">
        <v>5</v>
      </c>
      <c r="M522" s="422"/>
    </row>
    <row r="523" spans="1:24" s="307" customFormat="1" x14ac:dyDescent="0.2">
      <c r="A523" s="306"/>
      <c r="B523" s="211"/>
      <c r="C523" s="212">
        <v>636001</v>
      </c>
      <c r="D523" s="213" t="s">
        <v>588</v>
      </c>
      <c r="E523" s="340"/>
      <c r="F523" s="523">
        <v>1</v>
      </c>
      <c r="G523" s="523">
        <v>0</v>
      </c>
      <c r="H523" s="523">
        <v>0.7</v>
      </c>
      <c r="I523" s="523">
        <v>1.2</v>
      </c>
      <c r="J523" s="523">
        <v>1.2</v>
      </c>
      <c r="K523" s="523">
        <v>0.7</v>
      </c>
      <c r="L523" s="523">
        <v>0.7</v>
      </c>
      <c r="M523" s="422"/>
      <c r="O523" s="403"/>
      <c r="P523" s="403"/>
      <c r="Q523" s="403"/>
      <c r="R523" s="403"/>
      <c r="S523" s="403"/>
      <c r="T523" s="403"/>
      <c r="U523" s="403"/>
      <c r="V523" s="403"/>
      <c r="W523" s="403"/>
      <c r="X523" s="403"/>
    </row>
    <row r="524" spans="1:24" s="307" customFormat="1" x14ac:dyDescent="0.2">
      <c r="A524" s="306"/>
      <c r="B524" s="211"/>
      <c r="C524" s="212">
        <v>637001</v>
      </c>
      <c r="D524" s="213" t="s">
        <v>89</v>
      </c>
      <c r="E524" s="340"/>
      <c r="F524" s="523">
        <v>0</v>
      </c>
      <c r="G524" s="523">
        <v>0</v>
      </c>
      <c r="H524" s="523">
        <v>1</v>
      </c>
      <c r="I524" s="523">
        <v>2</v>
      </c>
      <c r="J524" s="523">
        <v>2</v>
      </c>
      <c r="K524" s="523">
        <v>1</v>
      </c>
      <c r="L524" s="523">
        <v>1</v>
      </c>
      <c r="M524" s="422"/>
    </row>
    <row r="525" spans="1:24" s="307" customFormat="1" x14ac:dyDescent="0.2">
      <c r="A525" s="306"/>
      <c r="B525" s="211"/>
      <c r="C525" s="212">
        <v>637004</v>
      </c>
      <c r="D525" s="213" t="s">
        <v>454</v>
      </c>
      <c r="E525" s="340"/>
      <c r="F525" s="523">
        <v>0</v>
      </c>
      <c r="G525" s="523">
        <v>0</v>
      </c>
      <c r="H525" s="523">
        <v>0</v>
      </c>
      <c r="I525" s="523">
        <v>0</v>
      </c>
      <c r="J525" s="523">
        <v>0</v>
      </c>
      <c r="K525" s="523">
        <v>0</v>
      </c>
      <c r="L525" s="523">
        <v>0</v>
      </c>
      <c r="M525" s="422"/>
    </row>
    <row r="526" spans="1:24" s="307" customFormat="1" x14ac:dyDescent="0.2">
      <c r="A526" s="306"/>
      <c r="B526" s="211"/>
      <c r="C526" s="212">
        <v>6370041</v>
      </c>
      <c r="D526" s="213" t="s">
        <v>613</v>
      </c>
      <c r="E526" s="340"/>
      <c r="F526" s="523">
        <v>0.9</v>
      </c>
      <c r="G526" s="523">
        <v>1.4</v>
      </c>
      <c r="H526" s="523">
        <v>0.7</v>
      </c>
      <c r="I526" s="523">
        <v>1.4</v>
      </c>
      <c r="J526" s="523">
        <v>1.4</v>
      </c>
      <c r="K526" s="523">
        <v>0.7</v>
      </c>
      <c r="L526" s="523">
        <v>0.7</v>
      </c>
      <c r="M526" s="420"/>
    </row>
    <row r="527" spans="1:24" s="307" customFormat="1" x14ac:dyDescent="0.2">
      <c r="A527" s="306"/>
      <c r="B527" s="211"/>
      <c r="C527" s="212">
        <v>63700499</v>
      </c>
      <c r="D527" s="213" t="s">
        <v>91</v>
      </c>
      <c r="E527" s="340"/>
      <c r="F527" s="523">
        <v>10.3</v>
      </c>
      <c r="G527" s="523">
        <v>8.3000000000000007</v>
      </c>
      <c r="H527" s="523">
        <v>8</v>
      </c>
      <c r="I527" s="523">
        <v>9</v>
      </c>
      <c r="J527" s="523">
        <v>9</v>
      </c>
      <c r="K527" s="523">
        <v>8</v>
      </c>
      <c r="L527" s="523">
        <v>8</v>
      </c>
      <c r="M527" s="430"/>
    </row>
    <row r="528" spans="1:24" s="307" customFormat="1" x14ac:dyDescent="0.2">
      <c r="A528" s="306"/>
      <c r="B528" s="211"/>
      <c r="C528" s="212">
        <v>6370051</v>
      </c>
      <c r="D528" s="213" t="s">
        <v>95</v>
      </c>
      <c r="E528" s="340"/>
      <c r="F528" s="523">
        <v>0</v>
      </c>
      <c r="G528" s="523">
        <v>0</v>
      </c>
      <c r="H528" s="523">
        <v>0</v>
      </c>
      <c r="I528" s="523">
        <v>0</v>
      </c>
      <c r="J528" s="523">
        <v>0</v>
      </c>
      <c r="K528" s="523">
        <v>0</v>
      </c>
      <c r="L528" s="523">
        <v>0</v>
      </c>
      <c r="M528" s="420"/>
    </row>
    <row r="529" spans="1:24" s="403" customFormat="1" x14ac:dyDescent="0.2">
      <c r="A529" s="402"/>
      <c r="B529" s="211"/>
      <c r="C529" s="212">
        <v>6370055</v>
      </c>
      <c r="D529" s="213" t="s">
        <v>98</v>
      </c>
      <c r="E529" s="340"/>
      <c r="F529" s="523">
        <v>0.3</v>
      </c>
      <c r="G529" s="523">
        <v>0.3</v>
      </c>
      <c r="H529" s="523">
        <v>1</v>
      </c>
      <c r="I529" s="523">
        <v>1.5</v>
      </c>
      <c r="J529" s="523">
        <v>1.5</v>
      </c>
      <c r="K529" s="523">
        <v>1</v>
      </c>
      <c r="L529" s="523">
        <v>1</v>
      </c>
      <c r="M529" s="420"/>
      <c r="O529" s="307"/>
      <c r="P529" s="307"/>
      <c r="Q529" s="307"/>
      <c r="R529" s="307"/>
      <c r="S529" s="307"/>
      <c r="T529" s="307"/>
      <c r="U529" s="307"/>
      <c r="V529" s="307"/>
      <c r="W529" s="307"/>
      <c r="X529" s="307"/>
    </row>
    <row r="530" spans="1:24" s="307" customFormat="1" x14ac:dyDescent="0.2">
      <c r="A530" s="306"/>
      <c r="B530" s="211"/>
      <c r="C530" s="212">
        <v>637006</v>
      </c>
      <c r="D530" s="213" t="s">
        <v>986</v>
      </c>
      <c r="E530" s="340"/>
      <c r="F530" s="523">
        <v>0.7</v>
      </c>
      <c r="G530" s="523">
        <v>0.5</v>
      </c>
      <c r="H530" s="523">
        <v>0</v>
      </c>
      <c r="I530" s="523">
        <v>3</v>
      </c>
      <c r="J530" s="523">
        <v>3</v>
      </c>
      <c r="K530" s="523">
        <v>0</v>
      </c>
      <c r="L530" s="523">
        <v>0</v>
      </c>
      <c r="M530" s="430"/>
    </row>
    <row r="531" spans="1:24" s="307" customFormat="1" x14ac:dyDescent="0.2">
      <c r="A531" s="306"/>
      <c r="B531" s="211"/>
      <c r="C531" s="212">
        <v>637012</v>
      </c>
      <c r="D531" s="213" t="s">
        <v>606</v>
      </c>
      <c r="E531" s="340"/>
      <c r="F531" s="523">
        <v>0.5</v>
      </c>
      <c r="G531" s="523">
        <v>0.6</v>
      </c>
      <c r="H531" s="523">
        <v>0</v>
      </c>
      <c r="I531" s="523">
        <v>0</v>
      </c>
      <c r="J531" s="523">
        <v>0</v>
      </c>
      <c r="K531" s="523">
        <v>0</v>
      </c>
      <c r="L531" s="523">
        <v>0</v>
      </c>
      <c r="M531" s="422"/>
      <c r="O531" s="206"/>
      <c r="P531" s="206"/>
      <c r="Q531" s="206"/>
      <c r="R531" s="206"/>
      <c r="S531" s="206"/>
      <c r="T531" s="206"/>
      <c r="U531" s="206"/>
      <c r="V531" s="206"/>
      <c r="W531" s="206"/>
      <c r="X531" s="206"/>
    </row>
    <row r="532" spans="1:24" s="307" customFormat="1" x14ac:dyDescent="0.2">
      <c r="A532" s="306"/>
      <c r="B532" s="211"/>
      <c r="C532" s="212">
        <v>637014</v>
      </c>
      <c r="D532" s="213" t="s">
        <v>551</v>
      </c>
      <c r="E532" s="340"/>
      <c r="F532" s="523">
        <v>4.5999999999999996</v>
      </c>
      <c r="G532" s="523">
        <v>0</v>
      </c>
      <c r="H532" s="523">
        <v>0</v>
      </c>
      <c r="I532" s="523">
        <v>0</v>
      </c>
      <c r="J532" s="614">
        <v>6</v>
      </c>
      <c r="K532" s="523">
        <v>0</v>
      </c>
      <c r="L532" s="523">
        <v>0</v>
      </c>
      <c r="M532" s="430" t="s">
        <v>1254</v>
      </c>
    </row>
    <row r="533" spans="1:24" s="307" customFormat="1" x14ac:dyDescent="0.2">
      <c r="A533" s="306"/>
      <c r="B533" s="211"/>
      <c r="C533" s="212">
        <v>637015</v>
      </c>
      <c r="D533" s="213" t="s">
        <v>102</v>
      </c>
      <c r="E533" s="340"/>
      <c r="F533" s="523">
        <v>1.8</v>
      </c>
      <c r="G533" s="523">
        <v>2.2999999999999998</v>
      </c>
      <c r="H533" s="523">
        <v>2</v>
      </c>
      <c r="I533" s="523">
        <v>0</v>
      </c>
      <c r="J533" s="523">
        <v>0</v>
      </c>
      <c r="K533" s="523">
        <v>2</v>
      </c>
      <c r="L533" s="523">
        <v>2</v>
      </c>
      <c r="M533" s="422"/>
      <c r="O533" s="309"/>
      <c r="P533" s="309"/>
      <c r="Q533" s="309"/>
      <c r="R533" s="309"/>
      <c r="S533" s="309"/>
      <c r="T533" s="309"/>
      <c r="U533" s="309"/>
      <c r="V533" s="309"/>
      <c r="W533" s="309"/>
      <c r="X533" s="309"/>
    </row>
    <row r="534" spans="1:24" s="307" customFormat="1" x14ac:dyDescent="0.2">
      <c r="A534" s="306"/>
      <c r="B534" s="211"/>
      <c r="C534" s="212">
        <v>637016</v>
      </c>
      <c r="D534" s="213" t="s">
        <v>552</v>
      </c>
      <c r="E534" s="340"/>
      <c r="F534" s="523">
        <v>1</v>
      </c>
      <c r="G534" s="523">
        <v>1.1000000000000001</v>
      </c>
      <c r="H534" s="523">
        <v>1</v>
      </c>
      <c r="I534" s="523">
        <v>1.5</v>
      </c>
      <c r="J534" s="523">
        <v>1.5</v>
      </c>
      <c r="K534" s="523">
        <v>1</v>
      </c>
      <c r="L534" s="523">
        <v>1</v>
      </c>
      <c r="M534" s="430"/>
      <c r="O534" s="206"/>
      <c r="P534" s="206"/>
      <c r="Q534" s="206"/>
      <c r="R534" s="206"/>
      <c r="S534" s="206"/>
      <c r="T534" s="206"/>
      <c r="U534" s="206"/>
      <c r="V534" s="206"/>
      <c r="W534" s="206"/>
      <c r="X534" s="206"/>
    </row>
    <row r="535" spans="1:24" s="307" customFormat="1" x14ac:dyDescent="0.2">
      <c r="A535" s="306"/>
      <c r="B535" s="211"/>
      <c r="C535" s="212">
        <v>637018</v>
      </c>
      <c r="D535" s="213" t="s">
        <v>428</v>
      </c>
      <c r="E535" s="250"/>
      <c r="F535" s="523">
        <v>7.1</v>
      </c>
      <c r="G535" s="523">
        <v>7.7</v>
      </c>
      <c r="H535" s="523">
        <v>26</v>
      </c>
      <c r="I535" s="523">
        <v>28</v>
      </c>
      <c r="J535" s="523">
        <v>28</v>
      </c>
      <c r="K535" s="523">
        <v>26</v>
      </c>
      <c r="L535" s="523">
        <v>20</v>
      </c>
      <c r="M535" s="420"/>
    </row>
    <row r="536" spans="1:24" s="307" customFormat="1" x14ac:dyDescent="0.2">
      <c r="A536" s="306"/>
      <c r="B536" s="211"/>
      <c r="C536" s="212">
        <v>637023</v>
      </c>
      <c r="D536" s="213" t="s">
        <v>553</v>
      </c>
      <c r="E536" s="340"/>
      <c r="F536" s="523">
        <v>0</v>
      </c>
      <c r="G536" s="523">
        <v>0</v>
      </c>
      <c r="H536" s="523">
        <v>0</v>
      </c>
      <c r="I536" s="523">
        <v>0</v>
      </c>
      <c r="J536" s="523">
        <v>0</v>
      </c>
      <c r="K536" s="523">
        <v>0</v>
      </c>
      <c r="L536" s="523">
        <v>0</v>
      </c>
      <c r="M536" s="420"/>
      <c r="O536" s="206"/>
      <c r="P536" s="206"/>
      <c r="Q536" s="206"/>
      <c r="R536" s="206"/>
      <c r="S536" s="206"/>
      <c r="T536" s="206"/>
      <c r="U536" s="206"/>
      <c r="V536" s="206"/>
      <c r="W536" s="206"/>
      <c r="X536" s="206"/>
    </row>
    <row r="537" spans="1:24" x14ac:dyDescent="0.2">
      <c r="A537" s="204"/>
      <c r="B537" s="211"/>
      <c r="C537" s="212">
        <v>637026</v>
      </c>
      <c r="D537" s="213" t="s">
        <v>554</v>
      </c>
      <c r="E537" s="340"/>
      <c r="F537" s="523">
        <v>0</v>
      </c>
      <c r="G537" s="523">
        <v>0</v>
      </c>
      <c r="H537" s="523">
        <v>0</v>
      </c>
      <c r="I537" s="523">
        <v>0</v>
      </c>
      <c r="J537" s="523">
        <v>0</v>
      </c>
      <c r="K537" s="523">
        <v>0</v>
      </c>
      <c r="L537" s="523">
        <v>0</v>
      </c>
      <c r="M537" s="420"/>
    </row>
    <row r="538" spans="1:24" s="307" customFormat="1" x14ac:dyDescent="0.2">
      <c r="A538" s="306"/>
      <c r="B538" s="211"/>
      <c r="C538" s="212">
        <v>637027</v>
      </c>
      <c r="D538" s="213" t="s">
        <v>171</v>
      </c>
      <c r="E538" s="340"/>
      <c r="F538" s="523">
        <v>0</v>
      </c>
      <c r="G538" s="523">
        <v>0</v>
      </c>
      <c r="H538" s="523">
        <v>1.5</v>
      </c>
      <c r="I538" s="523">
        <v>0</v>
      </c>
      <c r="J538" s="523">
        <v>0</v>
      </c>
      <c r="K538" s="523">
        <v>1.5</v>
      </c>
      <c r="L538" s="523">
        <v>1.5</v>
      </c>
      <c r="M538" s="206"/>
      <c r="O538" s="206"/>
      <c r="P538" s="206"/>
      <c r="Q538" s="206"/>
      <c r="R538" s="206"/>
      <c r="S538" s="206"/>
      <c r="T538" s="206"/>
      <c r="U538" s="206"/>
      <c r="V538" s="206"/>
      <c r="W538" s="206"/>
      <c r="X538" s="206"/>
    </row>
    <row r="539" spans="1:24" s="309" customFormat="1" x14ac:dyDescent="0.2">
      <c r="A539" s="402"/>
      <c r="B539" s="211"/>
      <c r="C539" s="212">
        <v>637035</v>
      </c>
      <c r="D539" s="213" t="s">
        <v>619</v>
      </c>
      <c r="E539" s="340"/>
      <c r="F539" s="523">
        <v>0.1</v>
      </c>
      <c r="G539" s="523">
        <v>0.2</v>
      </c>
      <c r="H539" s="523">
        <v>0.3</v>
      </c>
      <c r="I539" s="523">
        <v>0.3</v>
      </c>
      <c r="J539" s="523">
        <v>0.3</v>
      </c>
      <c r="K539" s="523">
        <v>0.3</v>
      </c>
      <c r="L539" s="523">
        <v>0.3</v>
      </c>
      <c r="M539" s="420"/>
      <c r="O539" s="307"/>
      <c r="P539" s="307"/>
      <c r="Q539" s="307"/>
      <c r="R539" s="307"/>
      <c r="S539" s="307"/>
      <c r="T539" s="307"/>
      <c r="U539" s="307"/>
      <c r="V539" s="307"/>
      <c r="W539" s="307"/>
      <c r="X539" s="307"/>
    </row>
    <row r="540" spans="1:24" x14ac:dyDescent="0.2">
      <c r="A540" s="204"/>
      <c r="B540" s="211">
        <v>640</v>
      </c>
      <c r="C540" s="219"/>
      <c r="D540" s="220" t="s">
        <v>1025</v>
      </c>
      <c r="E540" s="250"/>
      <c r="F540" s="223">
        <f t="shared" ref="F540" si="205">SUM(F541:F542)</f>
        <v>0.8</v>
      </c>
      <c r="G540" s="203">
        <f t="shared" ref="G540" si="206">SUM(G541:G542)</f>
        <v>10.4</v>
      </c>
      <c r="H540" s="203">
        <f t="shared" ref="H540" si="207">SUM(H541:H542)</f>
        <v>0</v>
      </c>
      <c r="I540" s="203">
        <f t="shared" ref="I540:L540" si="208">SUM(I541:I542)</f>
        <v>0.5</v>
      </c>
      <c r="J540" s="203">
        <f t="shared" ref="J540" si="209">SUM(J541:J542)</f>
        <v>0.5</v>
      </c>
      <c r="K540" s="203">
        <f t="shared" si="208"/>
        <v>0</v>
      </c>
      <c r="L540" s="203">
        <f t="shared" si="208"/>
        <v>0</v>
      </c>
      <c r="M540" s="174"/>
      <c r="O540" s="307"/>
      <c r="P540" s="307"/>
      <c r="Q540" s="307"/>
      <c r="R540" s="307"/>
      <c r="S540" s="307"/>
      <c r="T540" s="307"/>
      <c r="U540" s="307"/>
      <c r="V540" s="307"/>
      <c r="W540" s="307"/>
      <c r="X540" s="307"/>
    </row>
    <row r="541" spans="1:24" s="307" customFormat="1" x14ac:dyDescent="0.2">
      <c r="A541" s="306"/>
      <c r="B541" s="211"/>
      <c r="C541" s="212">
        <v>642013</v>
      </c>
      <c r="D541" s="213" t="s">
        <v>620</v>
      </c>
      <c r="E541" s="340"/>
      <c r="F541" s="523">
        <v>0</v>
      </c>
      <c r="G541" s="523">
        <v>4</v>
      </c>
      <c r="H541" s="523">
        <v>0</v>
      </c>
      <c r="I541" s="523">
        <v>0</v>
      </c>
      <c r="J541" s="523">
        <v>0</v>
      </c>
      <c r="K541" s="523">
        <v>0</v>
      </c>
      <c r="L541" s="523">
        <v>0</v>
      </c>
      <c r="M541" s="206"/>
      <c r="O541" s="403"/>
      <c r="P541" s="403"/>
      <c r="Q541" s="403"/>
      <c r="R541" s="403"/>
      <c r="S541" s="403"/>
      <c r="T541" s="403"/>
      <c r="U541" s="403"/>
      <c r="V541" s="403"/>
      <c r="W541" s="403"/>
      <c r="X541" s="403"/>
    </row>
    <row r="542" spans="1:24" x14ac:dyDescent="0.2">
      <c r="A542" s="204"/>
      <c r="B542" s="211"/>
      <c r="C542" s="212">
        <v>642015</v>
      </c>
      <c r="D542" s="213" t="s">
        <v>111</v>
      </c>
      <c r="E542" s="340"/>
      <c r="F542" s="523">
        <v>0.8</v>
      </c>
      <c r="G542" s="523">
        <v>6.4</v>
      </c>
      <c r="H542" s="523">
        <v>0</v>
      </c>
      <c r="I542" s="523">
        <v>0.5</v>
      </c>
      <c r="J542" s="523">
        <v>0.5</v>
      </c>
      <c r="K542" s="523">
        <v>0</v>
      </c>
      <c r="L542" s="523">
        <v>0</v>
      </c>
      <c r="M542" s="430"/>
      <c r="O542" s="403"/>
      <c r="P542" s="403"/>
      <c r="Q542" s="403"/>
      <c r="R542" s="403"/>
      <c r="S542" s="403"/>
      <c r="T542" s="403"/>
      <c r="U542" s="403"/>
      <c r="V542" s="403"/>
      <c r="W542" s="403"/>
      <c r="X542" s="403"/>
    </row>
    <row r="543" spans="1:24" x14ac:dyDescent="0.2">
      <c r="A543" s="204"/>
      <c r="B543" s="288"/>
      <c r="C543" s="286"/>
      <c r="D543" s="275" t="s">
        <v>714</v>
      </c>
      <c r="E543" s="288" t="s">
        <v>673</v>
      </c>
      <c r="F543" s="276">
        <f t="shared" ref="F543" si="210">SUM(F544)</f>
        <v>1</v>
      </c>
      <c r="G543" s="277">
        <f>SUM(G544)</f>
        <v>2.4</v>
      </c>
      <c r="H543" s="277">
        <f t="shared" ref="H543:L543" si="211">SUM(H544)</f>
        <v>2</v>
      </c>
      <c r="I543" s="277">
        <f t="shared" si="211"/>
        <v>2</v>
      </c>
      <c r="J543" s="277">
        <f t="shared" si="211"/>
        <v>2</v>
      </c>
      <c r="K543" s="277">
        <f t="shared" si="211"/>
        <v>2</v>
      </c>
      <c r="L543" s="277">
        <f t="shared" si="211"/>
        <v>2</v>
      </c>
      <c r="M543" s="206"/>
      <c r="O543" s="307"/>
      <c r="P543" s="307"/>
      <c r="Q543" s="307"/>
      <c r="R543" s="307"/>
      <c r="S543" s="307"/>
      <c r="T543" s="307"/>
      <c r="U543" s="307"/>
      <c r="V543" s="307"/>
      <c r="W543" s="307"/>
      <c r="X543" s="307"/>
    </row>
    <row r="544" spans="1:24" x14ac:dyDescent="0.2">
      <c r="A544" s="204"/>
      <c r="B544" s="211">
        <v>630</v>
      </c>
      <c r="C544" s="212"/>
      <c r="D544" s="213" t="s">
        <v>162</v>
      </c>
      <c r="E544" s="342"/>
      <c r="F544" s="522">
        <v>1</v>
      </c>
      <c r="G544" s="523">
        <v>2.4</v>
      </c>
      <c r="H544" s="523">
        <v>2</v>
      </c>
      <c r="I544" s="523">
        <v>2</v>
      </c>
      <c r="J544" s="523">
        <v>2</v>
      </c>
      <c r="K544" s="523">
        <v>2</v>
      </c>
      <c r="L544" s="523">
        <v>2</v>
      </c>
      <c r="M544" s="420"/>
      <c r="O544" s="403"/>
      <c r="P544" s="403"/>
      <c r="Q544" s="403"/>
      <c r="R544" s="403"/>
      <c r="S544" s="403"/>
      <c r="T544" s="403"/>
      <c r="U544" s="403"/>
      <c r="V544" s="403"/>
      <c r="W544" s="403"/>
      <c r="X544" s="403"/>
    </row>
    <row r="545" spans="1:24" s="307" customFormat="1" x14ac:dyDescent="0.2">
      <c r="A545" s="306"/>
      <c r="B545" s="288"/>
      <c r="C545" s="287"/>
      <c r="D545" s="275" t="s">
        <v>701</v>
      </c>
      <c r="E545" s="285" t="s">
        <v>669</v>
      </c>
      <c r="F545" s="276">
        <f t="shared" ref="F545" si="212">SUM(F546)</f>
        <v>0</v>
      </c>
      <c r="G545" s="277">
        <f>SUM(G546)</f>
        <v>0</v>
      </c>
      <c r="H545" s="277">
        <f t="shared" ref="H545:L545" si="213">SUM(H546)</f>
        <v>0.4</v>
      </c>
      <c r="I545" s="277">
        <f t="shared" si="213"/>
        <v>0</v>
      </c>
      <c r="J545" s="277">
        <f t="shared" si="213"/>
        <v>0</v>
      </c>
      <c r="K545" s="277">
        <f t="shared" si="213"/>
        <v>0</v>
      </c>
      <c r="L545" s="277">
        <f t="shared" si="213"/>
        <v>0</v>
      </c>
      <c r="M545" s="420"/>
    </row>
    <row r="546" spans="1:24" s="307" customFormat="1" x14ac:dyDescent="0.2">
      <c r="A546" s="308"/>
      <c r="B546" s="211"/>
      <c r="C546" s="212">
        <v>637005</v>
      </c>
      <c r="D546" s="213" t="s">
        <v>752</v>
      </c>
      <c r="E546" s="341"/>
      <c r="F546" s="523">
        <v>0</v>
      </c>
      <c r="G546" s="523">
        <v>0</v>
      </c>
      <c r="H546" s="523">
        <v>0.4</v>
      </c>
      <c r="I546" s="523">
        <v>0</v>
      </c>
      <c r="J546" s="523">
        <v>0</v>
      </c>
      <c r="K546" s="523">
        <v>0</v>
      </c>
      <c r="L546" s="523">
        <v>0</v>
      </c>
      <c r="M546" s="420"/>
    </row>
    <row r="547" spans="1:24" s="403" customFormat="1" x14ac:dyDescent="0.2">
      <c r="A547" s="395"/>
      <c r="B547" s="285"/>
      <c r="C547" s="287"/>
      <c r="D547" s="275" t="s">
        <v>1056</v>
      </c>
      <c r="E547" s="490" t="s">
        <v>1055</v>
      </c>
      <c r="F547" s="276">
        <f t="shared" ref="F547" si="214">SUM(F548)</f>
        <v>0.5</v>
      </c>
      <c r="G547" s="277">
        <f>SUM(G548)</f>
        <v>0</v>
      </c>
      <c r="H547" s="277">
        <f t="shared" ref="H547:L547" si="215">SUM(H548)</f>
        <v>0</v>
      </c>
      <c r="I547" s="277">
        <f t="shared" si="215"/>
        <v>0</v>
      </c>
      <c r="J547" s="277">
        <f t="shared" si="215"/>
        <v>0</v>
      </c>
      <c r="K547" s="277">
        <f t="shared" si="215"/>
        <v>0</v>
      </c>
      <c r="L547" s="277">
        <f t="shared" si="215"/>
        <v>0</v>
      </c>
      <c r="M547" s="420"/>
      <c r="O547" s="307"/>
      <c r="P547" s="307"/>
      <c r="Q547" s="307"/>
      <c r="R547" s="307"/>
      <c r="S547" s="307"/>
      <c r="T547" s="307"/>
      <c r="U547" s="307"/>
      <c r="V547" s="307"/>
      <c r="W547" s="307"/>
      <c r="X547" s="307"/>
    </row>
    <row r="548" spans="1:24" s="403" customFormat="1" x14ac:dyDescent="0.2">
      <c r="A548" s="395"/>
      <c r="B548" s="211">
        <v>630</v>
      </c>
      <c r="C548" s="212"/>
      <c r="D548" s="213" t="s">
        <v>162</v>
      </c>
      <c r="E548" s="341"/>
      <c r="F548" s="522">
        <v>0.5</v>
      </c>
      <c r="G548" s="523">
        <v>0</v>
      </c>
      <c r="H548" s="523">
        <v>0</v>
      </c>
      <c r="I548" s="523">
        <v>0</v>
      </c>
      <c r="J548" s="523">
        <v>0</v>
      </c>
      <c r="K548" s="523">
        <v>0</v>
      </c>
      <c r="L548" s="523">
        <v>0</v>
      </c>
      <c r="M548" s="430"/>
      <c r="O548" s="307"/>
      <c r="P548" s="307"/>
      <c r="Q548" s="307"/>
      <c r="R548" s="307"/>
      <c r="S548" s="307"/>
      <c r="T548" s="307"/>
      <c r="U548" s="307"/>
      <c r="V548" s="307"/>
      <c r="W548" s="307"/>
      <c r="X548" s="307"/>
    </row>
    <row r="549" spans="1:24" s="307" customFormat="1" x14ac:dyDescent="0.2">
      <c r="A549" s="308"/>
      <c r="B549" s="285"/>
      <c r="C549" s="286"/>
      <c r="D549" s="275" t="s">
        <v>674</v>
      </c>
      <c r="E549" s="288" t="s">
        <v>1078</v>
      </c>
      <c r="F549" s="276">
        <f t="shared" ref="F549" si="216">SUM(F551+F565+F577+F586)</f>
        <v>250.7</v>
      </c>
      <c r="G549" s="277">
        <f>SUM(G551+G565+G577+G586)</f>
        <v>252</v>
      </c>
      <c r="H549" s="277">
        <f t="shared" ref="H549" si="217">SUM(H551+H565+H577+H586)</f>
        <v>270.3</v>
      </c>
      <c r="I549" s="277">
        <f t="shared" ref="I549:L549" si="218">SUM(I551+I565+I577+I586)</f>
        <v>318.79999999999995</v>
      </c>
      <c r="J549" s="277">
        <f t="shared" ref="J549" si="219">SUM(J551+J565+J577+J586)</f>
        <v>301.79999999999995</v>
      </c>
      <c r="K549" s="277">
        <f t="shared" si="218"/>
        <v>281.29999999999995</v>
      </c>
      <c r="L549" s="277">
        <f t="shared" si="218"/>
        <v>273.89999999999998</v>
      </c>
      <c r="M549" s="430"/>
    </row>
    <row r="550" spans="1:24" s="403" customFormat="1" x14ac:dyDescent="0.2">
      <c r="A550" s="395"/>
      <c r="B550" s="211"/>
      <c r="C550" s="219"/>
      <c r="D550" s="220" t="s">
        <v>237</v>
      </c>
      <c r="E550" s="252" t="s">
        <v>675</v>
      </c>
      <c r="F550" s="223"/>
      <c r="G550" s="203">
        <f>SUM(G551+G565)</f>
        <v>110.7</v>
      </c>
      <c r="H550" s="203"/>
      <c r="I550" s="203"/>
      <c r="J550" s="203"/>
      <c r="K550" s="203"/>
      <c r="L550" s="203"/>
      <c r="M550" s="420"/>
      <c r="O550" s="307"/>
      <c r="P550" s="307"/>
      <c r="Q550" s="307"/>
      <c r="R550" s="307"/>
      <c r="S550" s="307"/>
      <c r="T550" s="307"/>
      <c r="U550" s="307"/>
      <c r="V550" s="307"/>
      <c r="W550" s="307"/>
      <c r="X550" s="307"/>
    </row>
    <row r="551" spans="1:24" s="307" customFormat="1" x14ac:dyDescent="0.2">
      <c r="A551" s="308"/>
      <c r="B551" s="211">
        <v>630</v>
      </c>
      <c r="C551" s="219"/>
      <c r="D551" s="220" t="s">
        <v>1074</v>
      </c>
      <c r="E551" s="251"/>
      <c r="F551" s="223">
        <f t="shared" ref="F551" si="220">SUM(F552:F564)</f>
        <v>74</v>
      </c>
      <c r="G551" s="203">
        <f>SUM(G552:G564)</f>
        <v>68.2</v>
      </c>
      <c r="H551" s="203">
        <f t="shared" ref="H551" si="221">SUM(H552:H564)</f>
        <v>52.7</v>
      </c>
      <c r="I551" s="203">
        <f t="shared" ref="I551:L551" si="222">SUM(I552:I564)</f>
        <v>48.6</v>
      </c>
      <c r="J551" s="203">
        <f t="shared" ref="J551" si="223">SUM(J552:J564)</f>
        <v>48.6</v>
      </c>
      <c r="K551" s="203">
        <f t="shared" si="222"/>
        <v>48.7</v>
      </c>
      <c r="L551" s="203">
        <f t="shared" si="222"/>
        <v>49.3</v>
      </c>
      <c r="M551" s="430"/>
    </row>
    <row r="552" spans="1:24" s="307" customFormat="1" x14ac:dyDescent="0.2">
      <c r="A552" s="308"/>
      <c r="B552" s="211"/>
      <c r="C552" s="212">
        <v>6320011</v>
      </c>
      <c r="D552" s="213" t="s">
        <v>310</v>
      </c>
      <c r="E552" s="340"/>
      <c r="F552" s="523">
        <v>9.1999999999999993</v>
      </c>
      <c r="G552" s="523">
        <v>9.1999999999999993</v>
      </c>
      <c r="H552" s="523">
        <v>9</v>
      </c>
      <c r="I552" s="523">
        <v>5</v>
      </c>
      <c r="J552" s="523">
        <v>5</v>
      </c>
      <c r="K552" s="523">
        <v>5</v>
      </c>
      <c r="L552" s="523">
        <v>5</v>
      </c>
      <c r="M552" s="420"/>
    </row>
    <row r="553" spans="1:24" s="307" customFormat="1" x14ac:dyDescent="0.2">
      <c r="A553" s="308"/>
      <c r="B553" s="211"/>
      <c r="C553" s="212">
        <v>6320013</v>
      </c>
      <c r="D553" s="213" t="s">
        <v>312</v>
      </c>
      <c r="E553" s="340"/>
      <c r="F553" s="523">
        <v>3</v>
      </c>
      <c r="G553" s="523">
        <v>5.8</v>
      </c>
      <c r="H553" s="523">
        <v>6</v>
      </c>
      <c r="I553" s="523">
        <v>5</v>
      </c>
      <c r="J553" s="523">
        <v>5</v>
      </c>
      <c r="K553" s="523">
        <v>6</v>
      </c>
      <c r="L553" s="523">
        <v>6</v>
      </c>
      <c r="M553" s="420"/>
    </row>
    <row r="554" spans="1:24" s="307" customFormat="1" x14ac:dyDescent="0.2">
      <c r="A554" s="308"/>
      <c r="B554" s="211"/>
      <c r="C554" s="212">
        <v>632002</v>
      </c>
      <c r="D554" s="213" t="s">
        <v>311</v>
      </c>
      <c r="E554" s="340"/>
      <c r="F554" s="523">
        <v>0.1</v>
      </c>
      <c r="G554" s="523">
        <v>0.1</v>
      </c>
      <c r="H554" s="523">
        <v>0.1</v>
      </c>
      <c r="I554" s="523">
        <v>1</v>
      </c>
      <c r="J554" s="523">
        <v>1</v>
      </c>
      <c r="K554" s="523">
        <v>0.1</v>
      </c>
      <c r="L554" s="523">
        <v>0.1</v>
      </c>
      <c r="M554" s="430"/>
      <c r="O554" s="206"/>
      <c r="P554" s="206"/>
      <c r="Q554" s="206"/>
      <c r="R554" s="206"/>
      <c r="S554" s="206"/>
      <c r="T554" s="206"/>
      <c r="U554" s="206"/>
      <c r="V554" s="206"/>
      <c r="W554" s="206"/>
      <c r="X554" s="206"/>
    </row>
    <row r="555" spans="1:24" s="307" customFormat="1" x14ac:dyDescent="0.2">
      <c r="A555" s="308"/>
      <c r="B555" s="211"/>
      <c r="C555" s="212">
        <v>633004</v>
      </c>
      <c r="D555" s="213" t="s">
        <v>584</v>
      </c>
      <c r="E555" s="340"/>
      <c r="F555" s="523">
        <v>0</v>
      </c>
      <c r="G555" s="523">
        <v>0</v>
      </c>
      <c r="H555" s="523">
        <v>0</v>
      </c>
      <c r="I555" s="523">
        <v>0</v>
      </c>
      <c r="J555" s="523">
        <v>0</v>
      </c>
      <c r="K555" s="523">
        <v>0</v>
      </c>
      <c r="L555" s="523">
        <v>0</v>
      </c>
      <c r="M555" s="420"/>
      <c r="O555" s="206"/>
      <c r="P555" s="206"/>
      <c r="Q555" s="206"/>
      <c r="R555" s="206"/>
      <c r="S555" s="206"/>
      <c r="T555" s="206"/>
      <c r="U555" s="206"/>
      <c r="V555" s="206"/>
      <c r="W555" s="206"/>
      <c r="X555" s="206"/>
    </row>
    <row r="556" spans="1:24" s="307" customFormat="1" x14ac:dyDescent="0.2">
      <c r="A556" s="308"/>
      <c r="B556" s="211"/>
      <c r="C556" s="212">
        <v>6330065</v>
      </c>
      <c r="D556" s="213" t="s">
        <v>134</v>
      </c>
      <c r="E556" s="340"/>
      <c r="F556" s="523">
        <v>0.3</v>
      </c>
      <c r="G556" s="523">
        <v>0.7</v>
      </c>
      <c r="H556" s="523">
        <v>0.5</v>
      </c>
      <c r="I556" s="523">
        <v>0.5</v>
      </c>
      <c r="J556" s="523">
        <v>0.5</v>
      </c>
      <c r="K556" s="523">
        <v>0.5</v>
      </c>
      <c r="L556" s="523">
        <v>1.1000000000000001</v>
      </c>
      <c r="M556" s="430"/>
      <c r="O556" s="206"/>
      <c r="P556" s="206"/>
      <c r="Q556" s="206"/>
      <c r="R556" s="206"/>
      <c r="S556" s="206"/>
      <c r="T556" s="206"/>
      <c r="U556" s="206"/>
      <c r="V556" s="206"/>
      <c r="W556" s="206"/>
      <c r="X556" s="206"/>
    </row>
    <row r="557" spans="1:24" s="307" customFormat="1" x14ac:dyDescent="0.2">
      <c r="A557" s="308"/>
      <c r="B557" s="211"/>
      <c r="C557" s="212">
        <v>6330066</v>
      </c>
      <c r="D557" s="213" t="s">
        <v>753</v>
      </c>
      <c r="E557" s="340"/>
      <c r="F557" s="523">
        <v>0</v>
      </c>
      <c r="G557" s="523">
        <v>0</v>
      </c>
      <c r="H557" s="523">
        <v>0.5</v>
      </c>
      <c r="I557" s="523">
        <v>0.5</v>
      </c>
      <c r="J557" s="523">
        <v>0.5</v>
      </c>
      <c r="K557" s="523">
        <v>0.5</v>
      </c>
      <c r="L557" s="523">
        <v>0.5</v>
      </c>
      <c r="M557" s="349"/>
    </row>
    <row r="558" spans="1:24" s="307" customFormat="1" x14ac:dyDescent="0.2">
      <c r="A558" s="308"/>
      <c r="B558" s="211"/>
      <c r="C558" s="212">
        <v>634001</v>
      </c>
      <c r="D558" s="213" t="s">
        <v>532</v>
      </c>
      <c r="E558" s="340"/>
      <c r="F558" s="523">
        <v>0</v>
      </c>
      <c r="G558" s="523">
        <v>0</v>
      </c>
      <c r="H558" s="523">
        <v>0</v>
      </c>
      <c r="I558" s="523">
        <v>0</v>
      </c>
      <c r="J558" s="523">
        <v>0</v>
      </c>
      <c r="K558" s="523">
        <v>0</v>
      </c>
      <c r="L558" s="523">
        <v>0</v>
      </c>
      <c r="M558" s="420"/>
      <c r="O558" s="403"/>
      <c r="P558" s="403"/>
      <c r="Q558" s="403"/>
      <c r="R558" s="403"/>
      <c r="S558" s="403"/>
      <c r="T558" s="403"/>
      <c r="U558" s="403"/>
      <c r="V558" s="403"/>
      <c r="W558" s="403"/>
      <c r="X558" s="403"/>
    </row>
    <row r="559" spans="1:24" s="307" customFormat="1" x14ac:dyDescent="0.2">
      <c r="A559" s="308"/>
      <c r="B559" s="211"/>
      <c r="C559" s="212">
        <v>635004</v>
      </c>
      <c r="D559" s="213" t="s">
        <v>628</v>
      </c>
      <c r="E559" s="340"/>
      <c r="F559" s="523">
        <v>0</v>
      </c>
      <c r="G559" s="523">
        <v>0</v>
      </c>
      <c r="H559" s="523">
        <v>0</v>
      </c>
      <c r="I559" s="523">
        <v>0</v>
      </c>
      <c r="J559" s="523">
        <v>0</v>
      </c>
      <c r="K559" s="523">
        <v>0</v>
      </c>
      <c r="L559" s="523">
        <v>0</v>
      </c>
      <c r="M559" s="420"/>
      <c r="O559" s="403"/>
      <c r="P559" s="403"/>
      <c r="Q559" s="403"/>
      <c r="R559" s="403"/>
      <c r="S559" s="403"/>
      <c r="T559" s="403"/>
      <c r="U559" s="403"/>
      <c r="V559" s="403"/>
      <c r="W559" s="403"/>
      <c r="X559" s="403"/>
    </row>
    <row r="560" spans="1:24" x14ac:dyDescent="0.2">
      <c r="A560" s="207"/>
      <c r="B560" s="211"/>
      <c r="C560" s="212">
        <v>63500616</v>
      </c>
      <c r="D560" s="213" t="s">
        <v>703</v>
      </c>
      <c r="E560" s="340"/>
      <c r="F560" s="523">
        <v>0</v>
      </c>
      <c r="G560" s="523">
        <v>0</v>
      </c>
      <c r="H560" s="523">
        <v>0.2</v>
      </c>
      <c r="I560" s="523">
        <v>0.2</v>
      </c>
      <c r="J560" s="523">
        <v>0.2</v>
      </c>
      <c r="K560" s="523">
        <v>0.2</v>
      </c>
      <c r="L560" s="523">
        <v>0.2</v>
      </c>
      <c r="M560" s="430"/>
      <c r="O560" s="403"/>
      <c r="P560" s="403"/>
      <c r="Q560" s="403"/>
      <c r="R560" s="403"/>
      <c r="S560" s="403"/>
      <c r="T560" s="403"/>
      <c r="U560" s="403"/>
      <c r="V560" s="403"/>
      <c r="W560" s="403"/>
      <c r="X560" s="403"/>
    </row>
    <row r="561" spans="1:24" x14ac:dyDescent="0.2">
      <c r="A561" s="207"/>
      <c r="B561" s="211"/>
      <c r="C561" s="212">
        <v>635006</v>
      </c>
      <c r="D561" s="213" t="s">
        <v>904</v>
      </c>
      <c r="E561" s="340"/>
      <c r="F561" s="523">
        <v>0</v>
      </c>
      <c r="G561" s="523">
        <v>0</v>
      </c>
      <c r="H561" s="523">
        <v>0</v>
      </c>
      <c r="I561" s="523">
        <v>0</v>
      </c>
      <c r="J561" s="523">
        <v>0</v>
      </c>
      <c r="K561" s="523">
        <v>0</v>
      </c>
      <c r="L561" s="523">
        <v>0</v>
      </c>
      <c r="O561" s="403"/>
      <c r="P561" s="403"/>
      <c r="Q561" s="403"/>
      <c r="R561" s="403"/>
      <c r="S561" s="403"/>
      <c r="T561" s="403"/>
      <c r="U561" s="403"/>
      <c r="V561" s="403"/>
      <c r="W561" s="403"/>
      <c r="X561" s="403"/>
    </row>
    <row r="562" spans="1:24" x14ac:dyDescent="0.2">
      <c r="A562" s="207"/>
      <c r="B562" s="211"/>
      <c r="C562" s="212">
        <v>637004</v>
      </c>
      <c r="D562" s="213" t="s">
        <v>94</v>
      </c>
      <c r="E562" s="340"/>
      <c r="F562" s="523">
        <v>0</v>
      </c>
      <c r="G562" s="523">
        <v>0.4</v>
      </c>
      <c r="H562" s="523">
        <v>0.1</v>
      </c>
      <c r="I562" s="523">
        <v>0.1</v>
      </c>
      <c r="J562" s="523">
        <v>0.1</v>
      </c>
      <c r="K562" s="523">
        <v>0.1</v>
      </c>
      <c r="L562" s="523">
        <v>0.1</v>
      </c>
      <c r="M562" s="430"/>
      <c r="O562" s="403"/>
      <c r="P562" s="403"/>
      <c r="Q562" s="403"/>
      <c r="R562" s="403"/>
      <c r="S562" s="403"/>
      <c r="T562" s="403"/>
      <c r="U562" s="403"/>
      <c r="V562" s="403"/>
      <c r="W562" s="403"/>
      <c r="X562" s="403"/>
    </row>
    <row r="563" spans="1:24" s="307" customFormat="1" x14ac:dyDescent="0.2">
      <c r="A563" s="308"/>
      <c r="B563" s="211"/>
      <c r="C563" s="212">
        <v>637005</v>
      </c>
      <c r="D563" s="213" t="s">
        <v>98</v>
      </c>
      <c r="E563" s="340"/>
      <c r="F563" s="523">
        <v>0.4</v>
      </c>
      <c r="G563" s="523">
        <v>0</v>
      </c>
      <c r="H563" s="523">
        <v>0.3</v>
      </c>
      <c r="I563" s="523">
        <v>0.3</v>
      </c>
      <c r="J563" s="523">
        <v>0.3</v>
      </c>
      <c r="K563" s="523">
        <v>0.3</v>
      </c>
      <c r="L563" s="523">
        <v>0.3</v>
      </c>
      <c r="M563" s="420"/>
      <c r="O563" s="403"/>
      <c r="P563" s="403"/>
      <c r="Q563" s="403"/>
      <c r="R563" s="403"/>
      <c r="S563" s="403"/>
      <c r="T563" s="403"/>
      <c r="U563" s="403"/>
      <c r="V563" s="403"/>
      <c r="W563" s="403"/>
      <c r="X563" s="403"/>
    </row>
    <row r="564" spans="1:24" s="403" customFormat="1" x14ac:dyDescent="0.2">
      <c r="A564" s="395"/>
      <c r="B564" s="211"/>
      <c r="C564" s="212">
        <v>642001</v>
      </c>
      <c r="D564" s="213" t="s">
        <v>313</v>
      </c>
      <c r="E564" s="340"/>
      <c r="F564" s="523">
        <v>61</v>
      </c>
      <c r="G564" s="523">
        <v>52</v>
      </c>
      <c r="H564" s="523">
        <v>36</v>
      </c>
      <c r="I564" s="523">
        <v>36</v>
      </c>
      <c r="J564" s="523">
        <v>36</v>
      </c>
      <c r="K564" s="523">
        <v>36</v>
      </c>
      <c r="L564" s="523">
        <v>36</v>
      </c>
      <c r="M564" s="430"/>
    </row>
    <row r="565" spans="1:24" s="403" customFormat="1" x14ac:dyDescent="0.2">
      <c r="A565" s="395"/>
      <c r="B565" s="211">
        <v>600</v>
      </c>
      <c r="C565" s="212"/>
      <c r="D565" s="220" t="s">
        <v>1079</v>
      </c>
      <c r="E565" s="340"/>
      <c r="F565" s="223">
        <f t="shared" ref="F565" si="224">SUM(F566:F568)</f>
        <v>24.6</v>
      </c>
      <c r="G565" s="203">
        <f>SUM(G566:G568)</f>
        <v>42.5</v>
      </c>
      <c r="H565" s="203">
        <f t="shared" ref="H565" si="225">SUM(H566:H568)</f>
        <v>51.3</v>
      </c>
      <c r="I565" s="203">
        <f t="shared" ref="I565:L565" si="226">SUM(I566:I568)</f>
        <v>86.5</v>
      </c>
      <c r="J565" s="203">
        <f t="shared" ref="J565" si="227">SUM(J566:J568)</f>
        <v>53.1</v>
      </c>
      <c r="K565" s="203">
        <f t="shared" si="226"/>
        <v>84.5</v>
      </c>
      <c r="L565" s="203">
        <f t="shared" si="226"/>
        <v>86.5</v>
      </c>
      <c r="M565" s="420"/>
    </row>
    <row r="566" spans="1:24" s="403" customFormat="1" x14ac:dyDescent="0.2">
      <c r="A566" s="395"/>
      <c r="B566" s="211"/>
      <c r="C566" s="212">
        <v>610</v>
      </c>
      <c r="D566" s="213" t="s">
        <v>115</v>
      </c>
      <c r="E566" s="340"/>
      <c r="F566" s="522">
        <v>13.1</v>
      </c>
      <c r="G566" s="523">
        <v>24.2</v>
      </c>
      <c r="H566" s="523">
        <v>25.8</v>
      </c>
      <c r="I566" s="523">
        <v>54</v>
      </c>
      <c r="J566" s="614">
        <v>32</v>
      </c>
      <c r="K566" s="523">
        <v>55</v>
      </c>
      <c r="L566" s="523">
        <v>56</v>
      </c>
      <c r="M566" s="430" t="s">
        <v>1254</v>
      </c>
    </row>
    <row r="567" spans="1:24" s="403" customFormat="1" x14ac:dyDescent="0.2">
      <c r="A567" s="395"/>
      <c r="B567" s="211"/>
      <c r="C567" s="212">
        <v>620</v>
      </c>
      <c r="D567" s="213" t="s">
        <v>116</v>
      </c>
      <c r="E567" s="340"/>
      <c r="F567" s="522">
        <v>3.9</v>
      </c>
      <c r="G567" s="523">
        <v>7.4</v>
      </c>
      <c r="H567" s="523">
        <v>9</v>
      </c>
      <c r="I567" s="523">
        <v>20</v>
      </c>
      <c r="J567" s="614">
        <v>9.1999999999999993</v>
      </c>
      <c r="K567" s="523">
        <v>20</v>
      </c>
      <c r="L567" s="523">
        <v>21</v>
      </c>
      <c r="M567" s="430" t="s">
        <v>1254</v>
      </c>
    </row>
    <row r="568" spans="1:24" s="403" customFormat="1" x14ac:dyDescent="0.2">
      <c r="A568" s="395"/>
      <c r="B568" s="211"/>
      <c r="C568" s="212">
        <v>630</v>
      </c>
      <c r="D568" s="220" t="s">
        <v>162</v>
      </c>
      <c r="E568" s="340"/>
      <c r="F568" s="223">
        <f t="shared" ref="F568" si="228">SUM(F569:F574)</f>
        <v>7.6000000000000005</v>
      </c>
      <c r="G568" s="577">
        <f t="shared" ref="G568" si="229">SUM(G569:G575)</f>
        <v>10.9</v>
      </c>
      <c r="H568" s="203">
        <f t="shared" ref="H568" si="230">SUM(H569:H575)</f>
        <v>16.5</v>
      </c>
      <c r="I568" s="203">
        <f t="shared" ref="I568:L568" si="231">SUM(I569:I575)</f>
        <v>12.5</v>
      </c>
      <c r="J568" s="203">
        <f t="shared" ref="J568" si="232">SUM(J569:J575)</f>
        <v>11.9</v>
      </c>
      <c r="K568" s="203">
        <f t="shared" si="231"/>
        <v>9.5</v>
      </c>
      <c r="L568" s="203">
        <f t="shared" si="231"/>
        <v>9.5</v>
      </c>
      <c r="M568" s="420"/>
      <c r="O568" s="307"/>
      <c r="P568" s="307"/>
      <c r="Q568" s="307"/>
      <c r="R568" s="307"/>
      <c r="S568" s="307"/>
      <c r="T568" s="307"/>
      <c r="U568" s="307"/>
      <c r="V568" s="307"/>
      <c r="W568" s="307"/>
      <c r="X568" s="307"/>
    </row>
    <row r="569" spans="1:24" s="403" customFormat="1" x14ac:dyDescent="0.2">
      <c r="A569" s="395"/>
      <c r="B569" s="211"/>
      <c r="C569" s="212">
        <v>632001</v>
      </c>
      <c r="D569" s="213" t="s">
        <v>57</v>
      </c>
      <c r="E569" s="340"/>
      <c r="F569" s="522">
        <v>4.9000000000000004</v>
      </c>
      <c r="G569" s="523">
        <v>4.7</v>
      </c>
      <c r="H569" s="523">
        <v>7</v>
      </c>
      <c r="I569" s="523">
        <v>0</v>
      </c>
      <c r="J569" s="523">
        <v>0</v>
      </c>
      <c r="K569" s="523">
        <v>0</v>
      </c>
      <c r="L569" s="523">
        <v>0</v>
      </c>
      <c r="M569" s="420"/>
      <c r="O569" s="307"/>
      <c r="P569" s="307"/>
      <c r="Q569" s="307"/>
      <c r="R569" s="307"/>
      <c r="S569" s="307"/>
      <c r="T569" s="307"/>
      <c r="U569" s="307"/>
      <c r="V569" s="307"/>
      <c r="W569" s="307"/>
      <c r="X569" s="307"/>
    </row>
    <row r="570" spans="1:24" s="403" customFormat="1" x14ac:dyDescent="0.2">
      <c r="A570" s="395"/>
      <c r="B570" s="211"/>
      <c r="C570" s="212">
        <v>632001</v>
      </c>
      <c r="D570" s="213" t="s">
        <v>56</v>
      </c>
      <c r="E570" s="340"/>
      <c r="F570" s="522">
        <v>0</v>
      </c>
      <c r="G570" s="523">
        <v>-2.6</v>
      </c>
      <c r="H570" s="523">
        <v>0</v>
      </c>
      <c r="I570" s="523">
        <v>0</v>
      </c>
      <c r="J570" s="523">
        <v>0</v>
      </c>
      <c r="K570" s="523">
        <v>0</v>
      </c>
      <c r="L570" s="523">
        <v>0</v>
      </c>
      <c r="M570" s="420"/>
      <c r="O570" s="307"/>
      <c r="P570" s="307"/>
      <c r="Q570" s="307"/>
      <c r="R570" s="307"/>
      <c r="S570" s="307"/>
      <c r="T570" s="307"/>
      <c r="U570" s="307"/>
      <c r="V570" s="307"/>
      <c r="W570" s="307"/>
      <c r="X570" s="307"/>
    </row>
    <row r="571" spans="1:24" s="403" customFormat="1" x14ac:dyDescent="0.2">
      <c r="A571" s="395"/>
      <c r="B571" s="211"/>
      <c r="C571" s="212">
        <v>632002</v>
      </c>
      <c r="D571" s="213" t="s">
        <v>1075</v>
      </c>
      <c r="E571" s="340"/>
      <c r="F571" s="522">
        <v>0</v>
      </c>
      <c r="G571" s="523">
        <v>0</v>
      </c>
      <c r="H571" s="523">
        <v>0</v>
      </c>
      <c r="I571" s="523">
        <v>0</v>
      </c>
      <c r="J571" s="523">
        <v>0</v>
      </c>
      <c r="K571" s="523">
        <v>0</v>
      </c>
      <c r="L571" s="523">
        <v>0</v>
      </c>
      <c r="M571" s="420"/>
      <c r="O571" s="307"/>
      <c r="P571" s="307"/>
      <c r="Q571" s="307"/>
      <c r="R571" s="307"/>
      <c r="S571" s="307"/>
      <c r="T571" s="307"/>
      <c r="U571" s="307"/>
      <c r="V571" s="307"/>
      <c r="W571" s="307"/>
      <c r="X571" s="307"/>
    </row>
    <row r="572" spans="1:24" s="403" customFormat="1" x14ac:dyDescent="0.2">
      <c r="A572" s="395"/>
      <c r="B572" s="211"/>
      <c r="C572" s="212">
        <v>633006</v>
      </c>
      <c r="D572" s="213" t="s">
        <v>134</v>
      </c>
      <c r="E572" s="340"/>
      <c r="F572" s="522">
        <v>1</v>
      </c>
      <c r="G572" s="523">
        <v>1.6</v>
      </c>
      <c r="H572" s="523">
        <v>2</v>
      </c>
      <c r="I572" s="523">
        <v>2</v>
      </c>
      <c r="J572" s="614">
        <v>4.4000000000000004</v>
      </c>
      <c r="K572" s="523">
        <v>2</v>
      </c>
      <c r="L572" s="523">
        <v>2</v>
      </c>
      <c r="M572" s="430" t="s">
        <v>1254</v>
      </c>
      <c r="O572" s="307"/>
      <c r="P572" s="307"/>
      <c r="Q572" s="307"/>
      <c r="R572" s="307"/>
      <c r="S572" s="307"/>
      <c r="T572" s="307"/>
      <c r="U572" s="307"/>
      <c r="V572" s="307"/>
      <c r="W572" s="307"/>
      <c r="X572" s="307"/>
    </row>
    <row r="573" spans="1:24" s="403" customFormat="1" x14ac:dyDescent="0.2">
      <c r="A573" s="395"/>
      <c r="B573" s="211"/>
      <c r="C573" s="212">
        <v>635</v>
      </c>
      <c r="D573" s="213" t="s">
        <v>1076</v>
      </c>
      <c r="E573" s="340"/>
      <c r="F573" s="522">
        <v>0</v>
      </c>
      <c r="G573" s="523">
        <v>1.1000000000000001</v>
      </c>
      <c r="H573" s="523">
        <v>5.5</v>
      </c>
      <c r="I573" s="523">
        <v>5.5</v>
      </c>
      <c r="J573" s="614">
        <v>2.5</v>
      </c>
      <c r="K573" s="523">
        <v>5.5</v>
      </c>
      <c r="L573" s="523">
        <v>5.5</v>
      </c>
      <c r="M573" s="430" t="s">
        <v>1254</v>
      </c>
      <c r="O573" s="307"/>
      <c r="P573" s="307"/>
      <c r="Q573" s="307"/>
      <c r="R573" s="307"/>
      <c r="S573" s="307"/>
      <c r="T573" s="307"/>
      <c r="U573" s="307"/>
      <c r="V573" s="307"/>
      <c r="W573" s="307"/>
      <c r="X573" s="307"/>
    </row>
    <row r="574" spans="1:24" s="307" customFormat="1" x14ac:dyDescent="0.2">
      <c r="A574" s="308"/>
      <c r="B574" s="211"/>
      <c r="C574" s="212">
        <v>637</v>
      </c>
      <c r="D574" s="213" t="s">
        <v>1077</v>
      </c>
      <c r="E574" s="340"/>
      <c r="F574" s="522">
        <v>1.7</v>
      </c>
      <c r="G574" s="523">
        <v>3.5</v>
      </c>
      <c r="H574" s="523">
        <v>2</v>
      </c>
      <c r="I574" s="523">
        <v>2</v>
      </c>
      <c r="J574" s="523">
        <v>2</v>
      </c>
      <c r="K574" s="523">
        <v>2</v>
      </c>
      <c r="L574" s="523">
        <v>2</v>
      </c>
      <c r="M574" s="420"/>
      <c r="O574" s="206"/>
      <c r="P574" s="206"/>
      <c r="Q574" s="206"/>
      <c r="R574" s="206"/>
      <c r="S574" s="206"/>
      <c r="T574" s="206"/>
      <c r="U574" s="206"/>
      <c r="V574" s="206"/>
      <c r="W574" s="206"/>
      <c r="X574" s="206"/>
    </row>
    <row r="575" spans="1:24" s="403" customFormat="1" x14ac:dyDescent="0.2">
      <c r="A575" s="395"/>
      <c r="B575" s="211"/>
      <c r="C575" s="212">
        <v>640</v>
      </c>
      <c r="D575" s="213" t="s">
        <v>1155</v>
      </c>
      <c r="E575" s="340"/>
      <c r="F575" s="522">
        <v>0</v>
      </c>
      <c r="G575" s="523">
        <v>2.6</v>
      </c>
      <c r="H575" s="523">
        <v>0</v>
      </c>
      <c r="I575" s="523">
        <v>3</v>
      </c>
      <c r="J575" s="523">
        <v>3</v>
      </c>
      <c r="K575" s="523">
        <v>0</v>
      </c>
      <c r="L575" s="523">
        <v>0</v>
      </c>
      <c r="M575" s="420"/>
      <c r="O575" s="206"/>
      <c r="P575" s="206"/>
      <c r="Q575" s="206"/>
      <c r="R575" s="206"/>
      <c r="S575" s="206"/>
      <c r="T575" s="206"/>
      <c r="U575" s="206"/>
      <c r="V575" s="206"/>
      <c r="W575" s="206"/>
      <c r="X575" s="206"/>
    </row>
    <row r="576" spans="1:24" s="307" customFormat="1" x14ac:dyDescent="0.2">
      <c r="A576" s="308"/>
      <c r="B576" s="211"/>
      <c r="C576" s="212"/>
      <c r="D576" s="253" t="s">
        <v>677</v>
      </c>
      <c r="E576" s="249" t="s">
        <v>705</v>
      </c>
      <c r="F576" s="522"/>
      <c r="G576" s="523"/>
      <c r="H576" s="523"/>
      <c r="I576" s="523"/>
      <c r="J576" s="523"/>
      <c r="K576" s="523"/>
      <c r="L576" s="523"/>
      <c r="M576" s="430"/>
    </row>
    <row r="577" spans="1:24" s="307" customFormat="1" x14ac:dyDescent="0.2">
      <c r="A577" s="308"/>
      <c r="B577" s="211"/>
      <c r="C577" s="219"/>
      <c r="D577" s="220" t="s">
        <v>704</v>
      </c>
      <c r="E577" s="249" t="s">
        <v>676</v>
      </c>
      <c r="F577" s="223">
        <f t="shared" ref="F577" si="233">SUM(F578:F578)</f>
        <v>1.7000000000000002</v>
      </c>
      <c r="G577" s="203">
        <f>SUM(G578:G578)</f>
        <v>8.9</v>
      </c>
      <c r="H577" s="203">
        <f t="shared" ref="H577:L577" si="234">SUM(H578:H578)</f>
        <v>10.999999999999998</v>
      </c>
      <c r="I577" s="203">
        <f t="shared" si="234"/>
        <v>3.5000000000000004</v>
      </c>
      <c r="J577" s="203">
        <f t="shared" si="234"/>
        <v>3.5000000000000004</v>
      </c>
      <c r="K577" s="203">
        <f t="shared" si="234"/>
        <v>5</v>
      </c>
      <c r="L577" s="203">
        <f t="shared" si="234"/>
        <v>5</v>
      </c>
      <c r="M577" s="420"/>
    </row>
    <row r="578" spans="1:24" s="307" customFormat="1" x14ac:dyDescent="0.2">
      <c r="A578" s="308"/>
      <c r="B578" s="211">
        <v>630</v>
      </c>
      <c r="C578" s="219"/>
      <c r="D578" s="220" t="s">
        <v>162</v>
      </c>
      <c r="E578" s="251"/>
      <c r="F578" s="223">
        <f t="shared" ref="F578" si="235">SUM(F579:F585)</f>
        <v>1.7000000000000002</v>
      </c>
      <c r="G578" s="203">
        <f>SUM(G579:G585)</f>
        <v>8.9</v>
      </c>
      <c r="H578" s="203">
        <f t="shared" ref="H578" si="236">SUM(H579:H585)</f>
        <v>10.999999999999998</v>
      </c>
      <c r="I578" s="203">
        <f t="shared" ref="I578:L578" si="237">SUM(I579:I585)</f>
        <v>3.5000000000000004</v>
      </c>
      <c r="J578" s="203">
        <f t="shared" ref="J578" si="238">SUM(J579:J585)</f>
        <v>3.5000000000000004</v>
      </c>
      <c r="K578" s="203">
        <f t="shared" si="237"/>
        <v>5</v>
      </c>
      <c r="L578" s="203">
        <f t="shared" si="237"/>
        <v>5</v>
      </c>
      <c r="M578" s="420"/>
      <c r="O578" s="206"/>
      <c r="P578" s="206"/>
      <c r="Q578" s="206"/>
      <c r="R578" s="206"/>
      <c r="S578" s="206"/>
      <c r="T578" s="206"/>
      <c r="U578" s="206"/>
      <c r="V578" s="206"/>
      <c r="W578" s="206"/>
      <c r="X578" s="206"/>
    </row>
    <row r="579" spans="1:24" s="307" customFormat="1" x14ac:dyDescent="0.2">
      <c r="A579" s="308"/>
      <c r="B579" s="211"/>
      <c r="C579" s="212">
        <v>6320015</v>
      </c>
      <c r="D579" s="213" t="s">
        <v>56</v>
      </c>
      <c r="E579" s="340"/>
      <c r="F579" s="523">
        <v>1.2</v>
      </c>
      <c r="G579" s="523">
        <v>1.6</v>
      </c>
      <c r="H579" s="523">
        <v>3</v>
      </c>
      <c r="I579" s="523">
        <v>0.5</v>
      </c>
      <c r="J579" s="523">
        <v>0.5</v>
      </c>
      <c r="K579" s="523">
        <v>2</v>
      </c>
      <c r="L579" s="523">
        <v>2</v>
      </c>
      <c r="M579" s="420"/>
    </row>
    <row r="580" spans="1:24" s="307" customFormat="1" x14ac:dyDescent="0.2">
      <c r="A580" s="308"/>
      <c r="B580" s="214"/>
      <c r="C580" s="212">
        <v>6320015</v>
      </c>
      <c r="D580" s="213" t="s">
        <v>163</v>
      </c>
      <c r="E580" s="340"/>
      <c r="F580" s="523">
        <v>-0.5</v>
      </c>
      <c r="G580" s="523">
        <v>6.3</v>
      </c>
      <c r="H580" s="523">
        <v>7</v>
      </c>
      <c r="I580" s="523">
        <v>2</v>
      </c>
      <c r="J580" s="523">
        <v>2</v>
      </c>
      <c r="K580" s="523">
        <v>2</v>
      </c>
      <c r="L580" s="523">
        <v>2</v>
      </c>
      <c r="M580" s="420"/>
    </row>
    <row r="581" spans="1:24" x14ac:dyDescent="0.2">
      <c r="A581" s="207"/>
      <c r="B581" s="214"/>
      <c r="C581" s="212">
        <v>6320025</v>
      </c>
      <c r="D581" s="213" t="s">
        <v>185</v>
      </c>
      <c r="E581" s="340"/>
      <c r="F581" s="523">
        <v>0.1</v>
      </c>
      <c r="G581" s="523">
        <v>0.2</v>
      </c>
      <c r="H581" s="523">
        <v>0.2</v>
      </c>
      <c r="I581" s="523">
        <v>0.2</v>
      </c>
      <c r="J581" s="523">
        <v>0.2</v>
      </c>
      <c r="K581" s="523">
        <v>0.2</v>
      </c>
      <c r="L581" s="523">
        <v>0.2</v>
      </c>
      <c r="M581" s="420"/>
      <c r="O581" s="307"/>
      <c r="P581" s="307"/>
      <c r="Q581" s="307"/>
      <c r="R581" s="307"/>
      <c r="S581" s="307"/>
      <c r="T581" s="307"/>
      <c r="U581" s="307"/>
      <c r="V581" s="307"/>
      <c r="W581" s="307"/>
      <c r="X581" s="307"/>
    </row>
    <row r="582" spans="1:24" s="307" customFormat="1" x14ac:dyDescent="0.2">
      <c r="A582" s="306"/>
      <c r="B582" s="214"/>
      <c r="C582" s="212">
        <v>632005</v>
      </c>
      <c r="D582" s="213" t="s">
        <v>130</v>
      </c>
      <c r="E582" s="340"/>
      <c r="F582" s="523">
        <v>0</v>
      </c>
      <c r="G582" s="523">
        <v>0</v>
      </c>
      <c r="H582" s="523">
        <v>0</v>
      </c>
      <c r="I582" s="523">
        <v>0</v>
      </c>
      <c r="J582" s="523">
        <v>0</v>
      </c>
      <c r="K582" s="523">
        <v>0</v>
      </c>
      <c r="L582" s="523">
        <v>0</v>
      </c>
      <c r="M582" s="420"/>
    </row>
    <row r="583" spans="1:24" s="307" customFormat="1" x14ac:dyDescent="0.2">
      <c r="A583" s="306"/>
      <c r="B583" s="211"/>
      <c r="C583" s="212">
        <v>6370045</v>
      </c>
      <c r="D583" s="213" t="s">
        <v>481</v>
      </c>
      <c r="E583" s="340"/>
      <c r="F583" s="523">
        <v>0.8</v>
      </c>
      <c r="G583" s="523">
        <v>0.8</v>
      </c>
      <c r="H583" s="523">
        <v>0.7</v>
      </c>
      <c r="I583" s="523">
        <v>0.7</v>
      </c>
      <c r="J583" s="523">
        <v>0.7</v>
      </c>
      <c r="K583" s="523">
        <v>0.7</v>
      </c>
      <c r="L583" s="523">
        <v>0.7</v>
      </c>
      <c r="M583" s="430"/>
    </row>
    <row r="584" spans="1:24" x14ac:dyDescent="0.2">
      <c r="A584" s="207"/>
      <c r="B584" s="211"/>
      <c r="C584" s="212">
        <v>6370055</v>
      </c>
      <c r="D584" s="213" t="s">
        <v>98</v>
      </c>
      <c r="E584" s="340"/>
      <c r="F584" s="523">
        <v>0.1</v>
      </c>
      <c r="G584" s="523">
        <v>0</v>
      </c>
      <c r="H584" s="523">
        <v>0.1</v>
      </c>
      <c r="I584" s="523">
        <v>0.1</v>
      </c>
      <c r="J584" s="523">
        <v>0.1</v>
      </c>
      <c r="K584" s="523">
        <v>0.1</v>
      </c>
      <c r="L584" s="523">
        <v>0.1</v>
      </c>
      <c r="M584" s="430"/>
      <c r="O584" s="307"/>
      <c r="P584" s="307"/>
      <c r="Q584" s="307"/>
      <c r="R584" s="307"/>
      <c r="S584" s="307"/>
      <c r="T584" s="307"/>
      <c r="U584" s="307"/>
      <c r="V584" s="307"/>
      <c r="W584" s="307"/>
      <c r="X584" s="307"/>
    </row>
    <row r="585" spans="1:24" s="307" customFormat="1" x14ac:dyDescent="0.2">
      <c r="A585" s="308"/>
      <c r="B585" s="211"/>
      <c r="C585" s="212">
        <v>642013</v>
      </c>
      <c r="D585" s="213" t="s">
        <v>287</v>
      </c>
      <c r="E585" s="341"/>
      <c r="F585" s="522">
        <v>0</v>
      </c>
      <c r="G585" s="523">
        <v>0</v>
      </c>
      <c r="H585" s="523">
        <v>0</v>
      </c>
      <c r="I585" s="523">
        <v>0</v>
      </c>
      <c r="J585" s="523">
        <v>0</v>
      </c>
      <c r="K585" s="523">
        <v>0</v>
      </c>
      <c r="L585" s="523">
        <v>0</v>
      </c>
      <c r="M585" s="420"/>
    </row>
    <row r="586" spans="1:24" s="307" customFormat="1" x14ac:dyDescent="0.2">
      <c r="A586" s="306"/>
      <c r="B586" s="211"/>
      <c r="C586" s="219"/>
      <c r="D586" s="220" t="s">
        <v>516</v>
      </c>
      <c r="E586" s="211" t="s">
        <v>676</v>
      </c>
      <c r="F586" s="223">
        <f t="shared" ref="F586" si="239">SUM(F587:F589)</f>
        <v>150.39999999999998</v>
      </c>
      <c r="G586" s="203">
        <f>SUM(G587:G589)</f>
        <v>132.4</v>
      </c>
      <c r="H586" s="578">
        <f t="shared" ref="H586" si="240">SUM(H587:H589)</f>
        <v>155.30000000000001</v>
      </c>
      <c r="I586" s="203">
        <f t="shared" ref="I586:L586" si="241">SUM(I587:I589)</f>
        <v>180.2</v>
      </c>
      <c r="J586" s="203">
        <f t="shared" ref="J586" si="242">SUM(J587:J589)</f>
        <v>196.59999999999997</v>
      </c>
      <c r="K586" s="203">
        <f t="shared" si="241"/>
        <v>143.1</v>
      </c>
      <c r="L586" s="203">
        <f t="shared" si="241"/>
        <v>133.1</v>
      </c>
      <c r="M586" s="420"/>
    </row>
    <row r="587" spans="1:24" s="307" customFormat="1" x14ac:dyDescent="0.2">
      <c r="A587" s="308"/>
      <c r="B587" s="211">
        <v>610</v>
      </c>
      <c r="C587" s="212"/>
      <c r="D587" s="213" t="s">
        <v>115</v>
      </c>
      <c r="E587" s="340"/>
      <c r="F587" s="523">
        <v>47.3</v>
      </c>
      <c r="G587" s="523">
        <v>48</v>
      </c>
      <c r="H587" s="523">
        <v>38</v>
      </c>
      <c r="I587" s="523">
        <v>60.5</v>
      </c>
      <c r="J587" s="614">
        <v>57.8</v>
      </c>
      <c r="K587" s="523">
        <v>42</v>
      </c>
      <c r="L587" s="523">
        <v>43</v>
      </c>
      <c r="M587" s="430" t="s">
        <v>1254</v>
      </c>
      <c r="O587" s="403"/>
      <c r="P587" s="403"/>
      <c r="Q587" s="403"/>
      <c r="R587" s="403"/>
      <c r="S587" s="403"/>
      <c r="T587" s="403"/>
      <c r="U587" s="403"/>
      <c r="V587" s="403"/>
      <c r="W587" s="403"/>
      <c r="X587" s="403"/>
    </row>
    <row r="588" spans="1:24" s="307" customFormat="1" x14ac:dyDescent="0.2">
      <c r="A588" s="308"/>
      <c r="B588" s="211">
        <v>620</v>
      </c>
      <c r="C588" s="212"/>
      <c r="D588" s="213" t="s">
        <v>116</v>
      </c>
      <c r="E588" s="340"/>
      <c r="F588" s="523">
        <v>18.899999999999999</v>
      </c>
      <c r="G588" s="523">
        <v>18.600000000000001</v>
      </c>
      <c r="H588" s="523">
        <v>13.5</v>
      </c>
      <c r="I588" s="523">
        <v>21.8</v>
      </c>
      <c r="J588" s="614">
        <v>21.9</v>
      </c>
      <c r="K588" s="523">
        <v>16</v>
      </c>
      <c r="L588" s="523">
        <v>17</v>
      </c>
      <c r="M588" s="430" t="s">
        <v>1254</v>
      </c>
    </row>
    <row r="589" spans="1:24" s="307" customFormat="1" x14ac:dyDescent="0.2">
      <c r="A589" s="308"/>
      <c r="B589" s="211">
        <v>630</v>
      </c>
      <c r="C589" s="219"/>
      <c r="D589" s="220" t="s">
        <v>162</v>
      </c>
      <c r="E589" s="251"/>
      <c r="F589" s="223">
        <f t="shared" ref="F589" si="243">SUM(F590:F636)</f>
        <v>84.2</v>
      </c>
      <c r="G589" s="203">
        <f>SUM(G590:G636)</f>
        <v>65.800000000000011</v>
      </c>
      <c r="H589" s="203">
        <f t="shared" ref="H589" si="244">SUM(H590:H636)</f>
        <v>103.8</v>
      </c>
      <c r="I589" s="203">
        <f t="shared" ref="I589:L589" si="245">SUM(I590:I636)</f>
        <v>97.899999999999991</v>
      </c>
      <c r="J589" s="203">
        <f t="shared" ref="J589" si="246">SUM(J590:J636)</f>
        <v>116.89999999999999</v>
      </c>
      <c r="K589" s="203">
        <f t="shared" si="245"/>
        <v>85.1</v>
      </c>
      <c r="L589" s="203">
        <f t="shared" si="245"/>
        <v>73.099999999999994</v>
      </c>
    </row>
    <row r="590" spans="1:24" s="307" customFormat="1" x14ac:dyDescent="0.2">
      <c r="A590" s="308"/>
      <c r="B590" s="211"/>
      <c r="C590" s="212">
        <v>631001</v>
      </c>
      <c r="D590" s="213" t="s">
        <v>129</v>
      </c>
      <c r="E590" s="340"/>
      <c r="F590" s="523">
        <v>0</v>
      </c>
      <c r="G590" s="523">
        <v>0</v>
      </c>
      <c r="H590" s="523">
        <v>0.5</v>
      </c>
      <c r="I590" s="523">
        <v>0.5</v>
      </c>
      <c r="J590" s="523">
        <v>0.5</v>
      </c>
      <c r="K590" s="523">
        <v>0.5</v>
      </c>
      <c r="L590" s="523">
        <v>0.5</v>
      </c>
      <c r="M590" s="420"/>
    </row>
    <row r="591" spans="1:24" s="307" customFormat="1" x14ac:dyDescent="0.2">
      <c r="A591" s="308"/>
      <c r="B591" s="211"/>
      <c r="C591" s="212">
        <v>6320011</v>
      </c>
      <c r="D591" s="213" t="s">
        <v>56</v>
      </c>
      <c r="E591" s="340"/>
      <c r="F591" s="523">
        <v>5.3</v>
      </c>
      <c r="G591" s="523">
        <v>5</v>
      </c>
      <c r="H591" s="523">
        <v>8</v>
      </c>
      <c r="I591" s="523">
        <v>4</v>
      </c>
      <c r="J591" s="523">
        <v>4</v>
      </c>
      <c r="K591" s="523">
        <v>6</v>
      </c>
      <c r="L591" s="523">
        <v>8</v>
      </c>
      <c r="M591" s="430"/>
      <c r="O591" s="403"/>
      <c r="P591" s="403"/>
      <c r="Q591" s="403"/>
      <c r="R591" s="403"/>
      <c r="S591" s="403"/>
      <c r="T591" s="403"/>
      <c r="U591" s="403"/>
      <c r="V591" s="403"/>
      <c r="W591" s="403"/>
      <c r="X591" s="403"/>
    </row>
    <row r="592" spans="1:24" s="307" customFormat="1" x14ac:dyDescent="0.2">
      <c r="A592" s="308"/>
      <c r="B592" s="211"/>
      <c r="C592" s="212">
        <v>6320013</v>
      </c>
      <c r="D592" s="213" t="s">
        <v>163</v>
      </c>
      <c r="E592" s="340"/>
      <c r="F592" s="523">
        <v>4.0999999999999996</v>
      </c>
      <c r="G592" s="523">
        <v>5.2</v>
      </c>
      <c r="H592" s="523">
        <v>13</v>
      </c>
      <c r="I592" s="523">
        <v>8</v>
      </c>
      <c r="J592" s="523">
        <v>8</v>
      </c>
      <c r="K592" s="523">
        <v>7</v>
      </c>
      <c r="L592" s="523">
        <v>13</v>
      </c>
      <c r="M592" s="430"/>
    </row>
    <row r="593" spans="1:24" s="403" customFormat="1" x14ac:dyDescent="0.2">
      <c r="A593" s="395"/>
      <c r="B593" s="211"/>
      <c r="C593" s="212">
        <v>632002</v>
      </c>
      <c r="D593" s="213" t="s">
        <v>164</v>
      </c>
      <c r="E593" s="340"/>
      <c r="F593" s="523">
        <v>0.5</v>
      </c>
      <c r="G593" s="523">
        <v>0.5</v>
      </c>
      <c r="H593" s="523">
        <v>1</v>
      </c>
      <c r="I593" s="523">
        <v>1</v>
      </c>
      <c r="J593" s="523">
        <v>1</v>
      </c>
      <c r="K593" s="523">
        <v>1</v>
      </c>
      <c r="L593" s="523">
        <v>1</v>
      </c>
      <c r="M593" s="430"/>
      <c r="O593" s="307"/>
      <c r="P593" s="307"/>
      <c r="Q593" s="307"/>
      <c r="R593" s="307"/>
      <c r="S593" s="307"/>
      <c r="T593" s="307"/>
      <c r="U593" s="307"/>
      <c r="V593" s="307"/>
      <c r="W593" s="307"/>
      <c r="X593" s="307"/>
    </row>
    <row r="594" spans="1:24" s="307" customFormat="1" x14ac:dyDescent="0.2">
      <c r="A594" s="308"/>
      <c r="B594" s="211"/>
      <c r="C594" s="212">
        <v>632005</v>
      </c>
      <c r="D594" s="213" t="s">
        <v>130</v>
      </c>
      <c r="E594" s="340"/>
      <c r="F594" s="523">
        <v>0.4</v>
      </c>
      <c r="G594" s="523">
        <v>0.3</v>
      </c>
      <c r="H594" s="523">
        <v>0.5</v>
      </c>
      <c r="I594" s="523">
        <v>0.5</v>
      </c>
      <c r="J594" s="523">
        <v>0.5</v>
      </c>
      <c r="K594" s="523">
        <v>0.5</v>
      </c>
      <c r="L594" s="523">
        <v>0.5</v>
      </c>
      <c r="M594" s="349"/>
    </row>
    <row r="595" spans="1:24" s="307" customFormat="1" x14ac:dyDescent="0.2">
      <c r="A595" s="308"/>
      <c r="B595" s="211"/>
      <c r="C595" s="212">
        <v>632004</v>
      </c>
      <c r="D595" s="213" t="s">
        <v>62</v>
      </c>
      <c r="E595" s="340"/>
      <c r="F595" s="523">
        <v>0</v>
      </c>
      <c r="G595" s="523">
        <v>0</v>
      </c>
      <c r="H595" s="523">
        <v>0</v>
      </c>
      <c r="I595" s="523">
        <v>0</v>
      </c>
      <c r="J595" s="523">
        <v>0</v>
      </c>
      <c r="K595" s="523">
        <v>0</v>
      </c>
      <c r="L595" s="523">
        <v>0</v>
      </c>
      <c r="M595" s="420"/>
    </row>
    <row r="596" spans="1:24" s="307" customFormat="1" x14ac:dyDescent="0.2">
      <c r="A596" s="308"/>
      <c r="B596" s="211"/>
      <c r="C596" s="212">
        <v>633001</v>
      </c>
      <c r="D596" s="213" t="s">
        <v>567</v>
      </c>
      <c r="E596" s="340"/>
      <c r="F596" s="523">
        <v>1.5</v>
      </c>
      <c r="G596" s="523">
        <v>0</v>
      </c>
      <c r="H596" s="523">
        <v>2.5</v>
      </c>
      <c r="I596" s="523">
        <v>2.5</v>
      </c>
      <c r="J596" s="523">
        <v>2.5</v>
      </c>
      <c r="K596" s="523">
        <v>2.5</v>
      </c>
      <c r="L596" s="523">
        <v>2.5</v>
      </c>
      <c r="M596" s="430"/>
    </row>
    <row r="597" spans="1:24" s="403" customFormat="1" x14ac:dyDescent="0.2">
      <c r="A597" s="395"/>
      <c r="B597" s="211"/>
      <c r="C597" s="212">
        <v>633002</v>
      </c>
      <c r="D597" s="213" t="s">
        <v>132</v>
      </c>
      <c r="E597" s="340"/>
      <c r="F597" s="523">
        <v>1</v>
      </c>
      <c r="G597" s="523">
        <v>0</v>
      </c>
      <c r="H597" s="523">
        <v>0.5</v>
      </c>
      <c r="I597" s="523">
        <v>0.5</v>
      </c>
      <c r="J597" s="523">
        <v>0.5</v>
      </c>
      <c r="K597" s="523">
        <v>0.5</v>
      </c>
      <c r="L597" s="523">
        <v>0.5</v>
      </c>
      <c r="M597" s="430"/>
      <c r="O597" s="307"/>
      <c r="P597" s="307"/>
      <c r="Q597" s="307"/>
      <c r="R597" s="307"/>
      <c r="S597" s="307"/>
      <c r="T597" s="307"/>
      <c r="U597" s="307"/>
      <c r="V597" s="307"/>
      <c r="W597" s="307"/>
      <c r="X597" s="307"/>
    </row>
    <row r="598" spans="1:24" s="307" customFormat="1" x14ac:dyDescent="0.2">
      <c r="A598" s="308"/>
      <c r="B598" s="211"/>
      <c r="C598" s="212">
        <v>6330028</v>
      </c>
      <c r="D598" s="213" t="s">
        <v>898</v>
      </c>
      <c r="E598" s="340"/>
      <c r="F598" s="523">
        <v>0</v>
      </c>
      <c r="G598" s="523">
        <v>0</v>
      </c>
      <c r="H598" s="523">
        <v>0</v>
      </c>
      <c r="I598" s="523">
        <v>0</v>
      </c>
      <c r="J598" s="523">
        <v>0</v>
      </c>
      <c r="K598" s="523">
        <v>0</v>
      </c>
      <c r="L598" s="523">
        <v>0</v>
      </c>
      <c r="M598" s="349"/>
      <c r="O598" s="403"/>
      <c r="P598" s="403"/>
      <c r="Q598" s="403"/>
      <c r="R598" s="403"/>
      <c r="S598" s="403"/>
      <c r="T598" s="403"/>
      <c r="U598" s="403"/>
      <c r="V598" s="403"/>
      <c r="W598" s="403"/>
      <c r="X598" s="403"/>
    </row>
    <row r="599" spans="1:24" s="307" customFormat="1" x14ac:dyDescent="0.2">
      <c r="A599" s="308"/>
      <c r="B599" s="211"/>
      <c r="C599" s="212">
        <v>633004</v>
      </c>
      <c r="D599" s="213" t="s">
        <v>189</v>
      </c>
      <c r="E599" s="340"/>
      <c r="F599" s="523">
        <v>1.2</v>
      </c>
      <c r="G599" s="523">
        <v>0</v>
      </c>
      <c r="H599" s="523">
        <v>0.3</v>
      </c>
      <c r="I599" s="523">
        <v>0.5</v>
      </c>
      <c r="J599" s="523">
        <v>0.5</v>
      </c>
      <c r="K599" s="523">
        <v>0.3</v>
      </c>
      <c r="L599" s="523">
        <v>0.3</v>
      </c>
      <c r="M599" s="420"/>
      <c r="O599" s="403"/>
      <c r="P599" s="403"/>
      <c r="Q599" s="403"/>
      <c r="R599" s="403"/>
      <c r="S599" s="403"/>
      <c r="T599" s="403"/>
      <c r="U599" s="403"/>
      <c r="V599" s="403"/>
      <c r="W599" s="403"/>
      <c r="X599" s="403"/>
    </row>
    <row r="600" spans="1:24" s="307" customFormat="1" x14ac:dyDescent="0.2">
      <c r="A600" s="308"/>
      <c r="B600" s="211"/>
      <c r="C600" s="212">
        <v>6330062</v>
      </c>
      <c r="D600" s="213" t="s">
        <v>181</v>
      </c>
      <c r="E600" s="250"/>
      <c r="F600" s="523">
        <v>34.700000000000003</v>
      </c>
      <c r="G600" s="523">
        <v>20.6</v>
      </c>
      <c r="H600" s="523">
        <v>15</v>
      </c>
      <c r="I600" s="523">
        <v>30</v>
      </c>
      <c r="J600" s="614">
        <v>49</v>
      </c>
      <c r="K600" s="523">
        <v>30</v>
      </c>
      <c r="L600" s="523">
        <v>30</v>
      </c>
      <c r="M600" s="430" t="s">
        <v>1254</v>
      </c>
    </row>
    <row r="601" spans="1:24" s="307" customFormat="1" x14ac:dyDescent="0.2">
      <c r="A601" s="308"/>
      <c r="B601" s="211"/>
      <c r="C601" s="212">
        <v>6330061</v>
      </c>
      <c r="D601" s="213" t="s">
        <v>190</v>
      </c>
      <c r="E601" s="340"/>
      <c r="F601" s="523">
        <v>0.3</v>
      </c>
      <c r="G601" s="523">
        <v>0.4</v>
      </c>
      <c r="H601" s="523">
        <v>1</v>
      </c>
      <c r="I601" s="523">
        <v>1</v>
      </c>
      <c r="J601" s="523">
        <v>1</v>
      </c>
      <c r="K601" s="523">
        <v>1</v>
      </c>
      <c r="L601" s="523">
        <v>1</v>
      </c>
      <c r="M601" s="430"/>
    </row>
    <row r="602" spans="1:24" s="307" customFormat="1" x14ac:dyDescent="0.2">
      <c r="A602" s="308"/>
      <c r="B602" s="211"/>
      <c r="C602" s="212">
        <v>6330068</v>
      </c>
      <c r="D602" s="213" t="s">
        <v>900</v>
      </c>
      <c r="E602" s="340"/>
      <c r="F602" s="523">
        <v>0.1</v>
      </c>
      <c r="G602" s="523">
        <v>0</v>
      </c>
      <c r="H602" s="523">
        <v>0</v>
      </c>
      <c r="I602" s="523">
        <v>0</v>
      </c>
      <c r="J602" s="523">
        <v>0</v>
      </c>
      <c r="K602" s="523">
        <v>0</v>
      </c>
      <c r="L602" s="523">
        <v>0</v>
      </c>
      <c r="M602" s="420"/>
    </row>
    <row r="603" spans="1:24" s="307" customFormat="1" x14ac:dyDescent="0.2">
      <c r="A603" s="308"/>
      <c r="B603" s="211"/>
      <c r="C603" s="212">
        <v>6330063</v>
      </c>
      <c r="D603" s="213" t="s">
        <v>191</v>
      </c>
      <c r="E603" s="340"/>
      <c r="F603" s="523">
        <v>0.4</v>
      </c>
      <c r="G603" s="523">
        <v>0.6</v>
      </c>
      <c r="H603" s="523">
        <v>1</v>
      </c>
      <c r="I603" s="523">
        <v>1</v>
      </c>
      <c r="J603" s="523">
        <v>1</v>
      </c>
      <c r="K603" s="523">
        <v>1</v>
      </c>
      <c r="L603" s="523">
        <v>1</v>
      </c>
      <c r="M603" s="420"/>
    </row>
    <row r="604" spans="1:24" s="403" customFormat="1" x14ac:dyDescent="0.2">
      <c r="A604" s="395"/>
      <c r="B604" s="211"/>
      <c r="C604" s="212">
        <v>6330065</v>
      </c>
      <c r="D604" s="213" t="s">
        <v>956</v>
      </c>
      <c r="E604" s="340"/>
      <c r="F604" s="523">
        <v>5.8</v>
      </c>
      <c r="G604" s="523">
        <v>0</v>
      </c>
      <c r="H604" s="523">
        <v>2</v>
      </c>
      <c r="I604" s="523">
        <v>2.5</v>
      </c>
      <c r="J604" s="523">
        <v>2.5</v>
      </c>
      <c r="K604" s="523">
        <v>2</v>
      </c>
      <c r="L604" s="523">
        <v>2</v>
      </c>
      <c r="M604" s="430"/>
      <c r="O604" s="307"/>
      <c r="P604" s="307"/>
      <c r="Q604" s="307"/>
      <c r="R604" s="307"/>
      <c r="S604" s="307"/>
      <c r="T604" s="307"/>
      <c r="U604" s="307"/>
      <c r="V604" s="307"/>
      <c r="W604" s="307"/>
      <c r="X604" s="307"/>
    </row>
    <row r="605" spans="1:24" s="403" customFormat="1" x14ac:dyDescent="0.2">
      <c r="A605" s="395"/>
      <c r="B605" s="211"/>
      <c r="C605" s="212">
        <v>63300610</v>
      </c>
      <c r="D605" s="213" t="s">
        <v>301</v>
      </c>
      <c r="E605" s="340"/>
      <c r="F605" s="523">
        <v>0</v>
      </c>
      <c r="G605" s="523">
        <v>0</v>
      </c>
      <c r="H605" s="523">
        <v>0</v>
      </c>
      <c r="I605" s="523">
        <v>0</v>
      </c>
      <c r="J605" s="523">
        <v>0</v>
      </c>
      <c r="K605" s="523">
        <v>0</v>
      </c>
      <c r="L605" s="523">
        <v>0</v>
      </c>
      <c r="M605" s="430"/>
    </row>
    <row r="606" spans="1:24" s="307" customFormat="1" x14ac:dyDescent="0.2">
      <c r="A606" s="308"/>
      <c r="B606" s="211"/>
      <c r="C606" s="212">
        <v>633009</v>
      </c>
      <c r="D606" s="213" t="s">
        <v>73</v>
      </c>
      <c r="E606" s="340"/>
      <c r="F606" s="523">
        <v>0</v>
      </c>
      <c r="G606" s="523">
        <v>0</v>
      </c>
      <c r="H606" s="523">
        <v>0</v>
      </c>
      <c r="I606" s="523">
        <v>0</v>
      </c>
      <c r="J606" s="523">
        <v>0</v>
      </c>
      <c r="K606" s="523">
        <v>0</v>
      </c>
      <c r="L606" s="523">
        <v>0</v>
      </c>
      <c r="M606" s="420"/>
    </row>
    <row r="607" spans="1:24" s="307" customFormat="1" x14ac:dyDescent="0.2">
      <c r="A607" s="308"/>
      <c r="B607" s="211"/>
      <c r="C607" s="212">
        <v>633016</v>
      </c>
      <c r="D607" s="213" t="s">
        <v>192</v>
      </c>
      <c r="E607" s="340"/>
      <c r="F607" s="523">
        <v>0.1</v>
      </c>
      <c r="G607" s="523">
        <v>0.1</v>
      </c>
      <c r="H607" s="523">
        <v>0.5</v>
      </c>
      <c r="I607" s="523">
        <v>1</v>
      </c>
      <c r="J607" s="523">
        <v>1</v>
      </c>
      <c r="K607" s="523">
        <v>0.5</v>
      </c>
      <c r="L607" s="523">
        <v>0.5</v>
      </c>
      <c r="M607" s="430"/>
      <c r="O607" s="403"/>
      <c r="P607" s="403"/>
      <c r="Q607" s="403"/>
      <c r="R607" s="403"/>
      <c r="S607" s="403"/>
      <c r="T607" s="403"/>
      <c r="U607" s="403"/>
      <c r="V607" s="403"/>
      <c r="W607" s="403"/>
      <c r="X607" s="403"/>
    </row>
    <row r="608" spans="1:24" s="307" customFormat="1" x14ac:dyDescent="0.2">
      <c r="A608" s="308"/>
      <c r="B608" s="211"/>
      <c r="C608" s="212">
        <v>634001</v>
      </c>
      <c r="D608" s="213" t="s">
        <v>137</v>
      </c>
      <c r="E608" s="340"/>
      <c r="F608" s="523">
        <v>0</v>
      </c>
      <c r="G608" s="523">
        <v>0</v>
      </c>
      <c r="H608" s="523">
        <v>0</v>
      </c>
      <c r="I608" s="523">
        <v>0</v>
      </c>
      <c r="J608" s="523">
        <v>0</v>
      </c>
      <c r="K608" s="523">
        <v>0</v>
      </c>
      <c r="L608" s="523">
        <v>0</v>
      </c>
      <c r="M608" s="420"/>
    </row>
    <row r="609" spans="1:24" s="307" customFormat="1" x14ac:dyDescent="0.2">
      <c r="A609" s="308"/>
      <c r="B609" s="211"/>
      <c r="C609" s="212">
        <v>634002</v>
      </c>
      <c r="D609" s="213" t="s">
        <v>78</v>
      </c>
      <c r="E609" s="340"/>
      <c r="F609" s="523">
        <v>0</v>
      </c>
      <c r="G609" s="523">
        <v>0</v>
      </c>
      <c r="H609" s="523">
        <v>0</v>
      </c>
      <c r="I609" s="523">
        <v>0</v>
      </c>
      <c r="J609" s="523">
        <v>0</v>
      </c>
      <c r="K609" s="523">
        <v>0</v>
      </c>
      <c r="L609" s="523">
        <v>0</v>
      </c>
      <c r="M609" s="420"/>
    </row>
    <row r="610" spans="1:24" s="307" customFormat="1" x14ac:dyDescent="0.2">
      <c r="A610" s="308"/>
      <c r="B610" s="211"/>
      <c r="C610" s="212">
        <v>634002</v>
      </c>
      <c r="D610" s="213" t="s">
        <v>79</v>
      </c>
      <c r="E610" s="340"/>
      <c r="F610" s="523">
        <v>0</v>
      </c>
      <c r="G610" s="523">
        <v>0</v>
      </c>
      <c r="H610" s="523">
        <v>0</v>
      </c>
      <c r="I610" s="523">
        <v>0</v>
      </c>
      <c r="J610" s="523">
        <v>0</v>
      </c>
      <c r="K610" s="523">
        <v>0</v>
      </c>
      <c r="L610" s="523">
        <v>0</v>
      </c>
      <c r="M610" s="420"/>
    </row>
    <row r="611" spans="1:24" s="403" customFormat="1" x14ac:dyDescent="0.2">
      <c r="A611" s="395"/>
      <c r="B611" s="211"/>
      <c r="C611" s="212">
        <v>635002</v>
      </c>
      <c r="D611" s="213" t="s">
        <v>138</v>
      </c>
      <c r="E611" s="340"/>
      <c r="F611" s="523">
        <v>0</v>
      </c>
      <c r="G611" s="523">
        <v>0</v>
      </c>
      <c r="H611" s="523">
        <v>0.2</v>
      </c>
      <c r="I611" s="523">
        <v>0.2</v>
      </c>
      <c r="J611" s="523">
        <v>0.2</v>
      </c>
      <c r="K611" s="523">
        <v>0.2</v>
      </c>
      <c r="L611" s="523">
        <v>0.2</v>
      </c>
      <c r="M611" s="420"/>
      <c r="O611" s="307"/>
      <c r="P611" s="307"/>
      <c r="Q611" s="307"/>
      <c r="R611" s="307"/>
      <c r="S611" s="307"/>
      <c r="T611" s="307"/>
      <c r="U611" s="307"/>
      <c r="V611" s="307"/>
      <c r="W611" s="307"/>
      <c r="X611" s="307"/>
    </row>
    <row r="612" spans="1:24" s="307" customFormat="1" x14ac:dyDescent="0.2">
      <c r="A612" s="308"/>
      <c r="B612" s="211"/>
      <c r="C612" s="212">
        <v>635004</v>
      </c>
      <c r="D612" s="213" t="s">
        <v>628</v>
      </c>
      <c r="E612" s="340"/>
      <c r="F612" s="523">
        <v>0</v>
      </c>
      <c r="G612" s="523">
        <v>0</v>
      </c>
      <c r="H612" s="523">
        <v>0</v>
      </c>
      <c r="I612" s="523">
        <v>0</v>
      </c>
      <c r="J612" s="523">
        <v>0</v>
      </c>
      <c r="K612" s="523">
        <v>0</v>
      </c>
      <c r="L612" s="523">
        <v>0</v>
      </c>
      <c r="M612" s="420"/>
    </row>
    <row r="613" spans="1:24" s="403" customFormat="1" x14ac:dyDescent="0.2">
      <c r="A613" s="395"/>
      <c r="B613" s="211"/>
      <c r="C613" s="212">
        <v>635006</v>
      </c>
      <c r="D613" s="213" t="s">
        <v>632</v>
      </c>
      <c r="E613" s="340"/>
      <c r="F613" s="523">
        <v>0.9</v>
      </c>
      <c r="G613" s="523">
        <v>0</v>
      </c>
      <c r="H613" s="523">
        <v>8</v>
      </c>
      <c r="I613" s="523">
        <v>8</v>
      </c>
      <c r="J613" s="523">
        <v>8</v>
      </c>
      <c r="K613" s="523">
        <v>3</v>
      </c>
      <c r="L613" s="523">
        <v>3</v>
      </c>
      <c r="M613" s="420"/>
    </row>
    <row r="614" spans="1:24" s="307" customFormat="1" x14ac:dyDescent="0.2">
      <c r="A614" s="308"/>
      <c r="B614" s="211"/>
      <c r="C614" s="212">
        <v>635009</v>
      </c>
      <c r="D614" s="213" t="s">
        <v>566</v>
      </c>
      <c r="E614" s="340"/>
      <c r="F614" s="523">
        <v>0</v>
      </c>
      <c r="G614" s="523">
        <v>0</v>
      </c>
      <c r="H614" s="523">
        <v>0</v>
      </c>
      <c r="I614" s="523">
        <v>0</v>
      </c>
      <c r="J614" s="523">
        <v>0</v>
      </c>
      <c r="K614" s="523">
        <v>0</v>
      </c>
      <c r="L614" s="523">
        <v>0</v>
      </c>
      <c r="M614" s="349"/>
    </row>
    <row r="615" spans="1:24" s="307" customFormat="1" x14ac:dyDescent="0.2">
      <c r="A615" s="308"/>
      <c r="B615" s="211"/>
      <c r="C615" s="212">
        <v>637002</v>
      </c>
      <c r="D615" s="213" t="s">
        <v>907</v>
      </c>
      <c r="E615" s="340"/>
      <c r="F615" s="522">
        <v>5.4</v>
      </c>
      <c r="G615" s="523">
        <v>8.6999999999999993</v>
      </c>
      <c r="H615" s="523">
        <v>20</v>
      </c>
      <c r="I615" s="523">
        <v>20</v>
      </c>
      <c r="J615" s="523">
        <v>20</v>
      </c>
      <c r="K615" s="523">
        <v>20</v>
      </c>
      <c r="L615" s="523">
        <v>0</v>
      </c>
      <c r="M615" s="430"/>
    </row>
    <row r="616" spans="1:24" s="403" customFormat="1" x14ac:dyDescent="0.2">
      <c r="A616" s="395"/>
      <c r="B616" s="211"/>
      <c r="C616" s="212">
        <v>637002</v>
      </c>
      <c r="D616" s="213" t="s">
        <v>1127</v>
      </c>
      <c r="E616" s="340"/>
      <c r="F616" s="522">
        <v>1.8</v>
      </c>
      <c r="G616" s="523">
        <v>0</v>
      </c>
      <c r="H616" s="523">
        <v>0</v>
      </c>
      <c r="I616" s="523">
        <v>0</v>
      </c>
      <c r="J616" s="523">
        <v>0</v>
      </c>
      <c r="K616" s="523">
        <v>0</v>
      </c>
      <c r="L616" s="523">
        <v>0</v>
      </c>
      <c r="M616" s="430"/>
    </row>
    <row r="617" spans="1:24" s="307" customFormat="1" x14ac:dyDescent="0.2">
      <c r="A617" s="308"/>
      <c r="B617" s="211"/>
      <c r="C617" s="212">
        <v>637002</v>
      </c>
      <c r="D617" s="213" t="s">
        <v>906</v>
      </c>
      <c r="E617" s="340"/>
      <c r="F617" s="522">
        <v>6.1</v>
      </c>
      <c r="G617" s="523">
        <v>14.8</v>
      </c>
      <c r="H617" s="523">
        <v>15</v>
      </c>
      <c r="I617" s="523">
        <v>0</v>
      </c>
      <c r="J617" s="523">
        <v>0</v>
      </c>
      <c r="K617" s="523">
        <v>0</v>
      </c>
      <c r="L617" s="523">
        <v>0</v>
      </c>
      <c r="M617" s="430"/>
    </row>
    <row r="618" spans="1:24" s="307" customFormat="1" x14ac:dyDescent="0.2">
      <c r="A618" s="308"/>
      <c r="B618" s="211"/>
      <c r="C618" s="212">
        <v>637003</v>
      </c>
      <c r="D618" s="213" t="s">
        <v>640</v>
      </c>
      <c r="E618" s="340"/>
      <c r="F618" s="523">
        <v>0.2</v>
      </c>
      <c r="G618" s="523">
        <v>0.1</v>
      </c>
      <c r="H618" s="523">
        <v>0.2</v>
      </c>
      <c r="I618" s="523">
        <v>0.2</v>
      </c>
      <c r="J618" s="523">
        <v>0.2</v>
      </c>
      <c r="K618" s="523">
        <v>0.2</v>
      </c>
      <c r="L618" s="523">
        <v>0.2</v>
      </c>
      <c r="M618" s="430"/>
    </row>
    <row r="619" spans="1:24" s="307" customFormat="1" x14ac:dyDescent="0.2">
      <c r="A619" s="308"/>
      <c r="B619" s="211"/>
      <c r="C619" s="212">
        <v>6370038</v>
      </c>
      <c r="D619" s="213" t="s">
        <v>899</v>
      </c>
      <c r="E619" s="340"/>
      <c r="F619" s="523">
        <v>1.7</v>
      </c>
      <c r="G619" s="523">
        <v>0</v>
      </c>
      <c r="H619" s="523">
        <v>0</v>
      </c>
      <c r="I619" s="523">
        <v>0</v>
      </c>
      <c r="J619" s="523">
        <v>0</v>
      </c>
      <c r="K619" s="523">
        <v>0</v>
      </c>
      <c r="L619" s="523">
        <v>0</v>
      </c>
      <c r="M619" s="420"/>
      <c r="O619" s="403"/>
      <c r="P619" s="403"/>
      <c r="Q619" s="403"/>
      <c r="R619" s="403"/>
      <c r="S619" s="403"/>
      <c r="T619" s="403"/>
      <c r="U619" s="403"/>
      <c r="V619" s="403"/>
      <c r="W619" s="403"/>
      <c r="X619" s="403"/>
    </row>
    <row r="620" spans="1:24" s="403" customFormat="1" x14ac:dyDescent="0.2">
      <c r="A620" s="395"/>
      <c r="B620" s="211"/>
      <c r="C620" s="212">
        <v>637004</v>
      </c>
      <c r="D620" s="213" t="s">
        <v>908</v>
      </c>
      <c r="E620" s="340"/>
      <c r="F620" s="523">
        <v>4.5999999999999996</v>
      </c>
      <c r="G620" s="523">
        <v>2.5</v>
      </c>
      <c r="H620" s="523">
        <v>3.7</v>
      </c>
      <c r="I620" s="523">
        <v>7.1</v>
      </c>
      <c r="J620" s="523">
        <v>7.1</v>
      </c>
      <c r="K620" s="523">
        <v>0</v>
      </c>
      <c r="L620" s="523">
        <v>0</v>
      </c>
      <c r="M620" s="420"/>
    </row>
    <row r="621" spans="1:24" s="307" customFormat="1" x14ac:dyDescent="0.2">
      <c r="A621" s="308"/>
      <c r="B621" s="211"/>
      <c r="C621" s="212">
        <v>637004</v>
      </c>
      <c r="D621" s="213" t="s">
        <v>91</v>
      </c>
      <c r="E621" s="340"/>
      <c r="F621" s="523">
        <v>1.7</v>
      </c>
      <c r="G621" s="523">
        <v>1.8</v>
      </c>
      <c r="H621" s="523">
        <v>2</v>
      </c>
      <c r="I621" s="523">
        <v>2</v>
      </c>
      <c r="J621" s="523">
        <v>2</v>
      </c>
      <c r="K621" s="523">
        <v>2</v>
      </c>
      <c r="L621" s="523">
        <v>2</v>
      </c>
      <c r="M621" s="430"/>
    </row>
    <row r="622" spans="1:24" s="307" customFormat="1" x14ac:dyDescent="0.2">
      <c r="A622" s="308"/>
      <c r="B622" s="211"/>
      <c r="C622" s="212">
        <v>6370044</v>
      </c>
      <c r="D622" s="213" t="s">
        <v>194</v>
      </c>
      <c r="E622" s="340"/>
      <c r="F622" s="523">
        <v>0</v>
      </c>
      <c r="G622" s="523">
        <v>0</v>
      </c>
      <c r="H622" s="523">
        <v>3</v>
      </c>
      <c r="I622" s="523">
        <v>3</v>
      </c>
      <c r="J622" s="523">
        <v>3</v>
      </c>
      <c r="K622" s="523">
        <v>3</v>
      </c>
      <c r="L622" s="523">
        <v>3</v>
      </c>
      <c r="M622" s="420"/>
    </row>
    <row r="623" spans="1:24" s="307" customFormat="1" x14ac:dyDescent="0.2">
      <c r="A623" s="308"/>
      <c r="B623" s="211"/>
      <c r="C623" s="212">
        <v>6370046</v>
      </c>
      <c r="D623" s="213" t="s">
        <v>94</v>
      </c>
      <c r="E623" s="340"/>
      <c r="F623" s="523">
        <v>0.1</v>
      </c>
      <c r="G623" s="523">
        <v>0.6</v>
      </c>
      <c r="H623" s="523">
        <v>0.6</v>
      </c>
      <c r="I623" s="523">
        <v>0.6</v>
      </c>
      <c r="J623" s="523">
        <v>0.6</v>
      </c>
      <c r="K623" s="523">
        <v>0.6</v>
      </c>
      <c r="L623" s="523">
        <v>0.6</v>
      </c>
      <c r="M623" s="420"/>
    </row>
    <row r="624" spans="1:24" s="307" customFormat="1" x14ac:dyDescent="0.2">
      <c r="A624" s="308"/>
      <c r="B624" s="211"/>
      <c r="C624" s="212">
        <v>637005</v>
      </c>
      <c r="D624" s="213" t="s">
        <v>197</v>
      </c>
      <c r="E624" s="340"/>
      <c r="F624" s="523">
        <v>0.7</v>
      </c>
      <c r="G624" s="523">
        <v>0.7</v>
      </c>
      <c r="H624" s="523">
        <v>0.6</v>
      </c>
      <c r="I624" s="523">
        <v>0.6</v>
      </c>
      <c r="J624" s="523">
        <v>0.6</v>
      </c>
      <c r="K624" s="523">
        <v>0.6</v>
      </c>
      <c r="L624" s="523">
        <v>0.6</v>
      </c>
      <c r="M624" s="420"/>
      <c r="O624" s="206"/>
      <c r="P624" s="206"/>
      <c r="Q624" s="206"/>
      <c r="R624" s="206"/>
      <c r="S624" s="206"/>
      <c r="T624" s="206"/>
      <c r="U624" s="206"/>
      <c r="V624" s="206"/>
      <c r="W624" s="206"/>
      <c r="X624" s="206"/>
    </row>
    <row r="625" spans="1:24" s="403" customFormat="1" x14ac:dyDescent="0.2">
      <c r="A625" s="395"/>
      <c r="B625" s="211"/>
      <c r="C625" s="212">
        <v>6370058</v>
      </c>
      <c r="D625" s="213" t="s">
        <v>955</v>
      </c>
      <c r="E625" s="340"/>
      <c r="F625" s="523">
        <v>0</v>
      </c>
      <c r="G625" s="523">
        <v>0</v>
      </c>
      <c r="H625" s="523">
        <v>0</v>
      </c>
      <c r="I625" s="523">
        <v>0</v>
      </c>
      <c r="J625" s="523">
        <v>0</v>
      </c>
      <c r="K625" s="523">
        <v>0</v>
      </c>
      <c r="L625" s="523">
        <v>0</v>
      </c>
      <c r="M625" s="420"/>
      <c r="O625" s="206"/>
      <c r="P625" s="206"/>
      <c r="Q625" s="206"/>
      <c r="R625" s="206"/>
      <c r="S625" s="206"/>
      <c r="T625" s="206"/>
      <c r="U625" s="206"/>
      <c r="V625" s="206"/>
      <c r="W625" s="206"/>
      <c r="X625" s="206"/>
    </row>
    <row r="626" spans="1:24" s="403" customFormat="1" x14ac:dyDescent="0.2">
      <c r="A626" s="395"/>
      <c r="B626" s="211"/>
      <c r="C626" s="212">
        <v>637006</v>
      </c>
      <c r="D626" s="213" t="s">
        <v>986</v>
      </c>
      <c r="E626" s="340"/>
      <c r="F626" s="523">
        <v>0</v>
      </c>
      <c r="G626" s="523">
        <v>0</v>
      </c>
      <c r="H626" s="523">
        <v>0.5</v>
      </c>
      <c r="I626" s="523">
        <v>0.5</v>
      </c>
      <c r="J626" s="523">
        <v>0.5</v>
      </c>
      <c r="K626" s="523">
        <v>0.5</v>
      </c>
      <c r="L626" s="523">
        <v>0.5</v>
      </c>
      <c r="M626" s="430"/>
      <c r="O626" s="307"/>
      <c r="P626" s="307"/>
      <c r="Q626" s="307"/>
      <c r="R626" s="307"/>
      <c r="S626" s="307"/>
      <c r="T626" s="307"/>
      <c r="U626" s="307"/>
      <c r="V626" s="307"/>
      <c r="W626" s="307"/>
      <c r="X626" s="307"/>
    </row>
    <row r="627" spans="1:24" s="307" customFormat="1" x14ac:dyDescent="0.2">
      <c r="A627" s="308"/>
      <c r="B627" s="211"/>
      <c r="C627" s="212">
        <v>637012</v>
      </c>
      <c r="D627" s="213" t="s">
        <v>607</v>
      </c>
      <c r="E627" s="340"/>
      <c r="F627" s="523">
        <v>0</v>
      </c>
      <c r="G627" s="523">
        <v>0</v>
      </c>
      <c r="H627" s="523">
        <v>0.2</v>
      </c>
      <c r="I627" s="523">
        <v>0.2</v>
      </c>
      <c r="J627" s="523">
        <v>0.2</v>
      </c>
      <c r="K627" s="523">
        <v>0.2</v>
      </c>
      <c r="L627" s="523">
        <v>0.2</v>
      </c>
      <c r="M627" s="349"/>
    </row>
    <row r="628" spans="1:24" s="307" customFormat="1" x14ac:dyDescent="0.2">
      <c r="A628" s="308"/>
      <c r="B628" s="211"/>
      <c r="C628" s="212">
        <v>637014</v>
      </c>
      <c r="D628" s="213" t="s">
        <v>101</v>
      </c>
      <c r="E628" s="340"/>
      <c r="F628" s="523">
        <v>1.7</v>
      </c>
      <c r="G628" s="523">
        <v>0</v>
      </c>
      <c r="H628" s="523">
        <v>0</v>
      </c>
      <c r="I628" s="523">
        <v>0</v>
      </c>
      <c r="J628" s="523">
        <v>0</v>
      </c>
      <c r="K628" s="523">
        <v>0</v>
      </c>
      <c r="L628" s="523">
        <v>0</v>
      </c>
      <c r="M628" s="420"/>
    </row>
    <row r="629" spans="1:24" s="307" customFormat="1" x14ac:dyDescent="0.2">
      <c r="A629" s="308"/>
      <c r="B629" s="211"/>
      <c r="C629" s="212">
        <v>637016</v>
      </c>
      <c r="D629" s="213" t="s">
        <v>103</v>
      </c>
      <c r="E629" s="340"/>
      <c r="F629" s="523">
        <v>0.5</v>
      </c>
      <c r="G629" s="523">
        <v>0.6</v>
      </c>
      <c r="H629" s="523">
        <v>0</v>
      </c>
      <c r="I629" s="523">
        <v>0.5</v>
      </c>
      <c r="J629" s="523">
        <v>0.5</v>
      </c>
      <c r="K629" s="523">
        <v>0</v>
      </c>
      <c r="L629" s="523">
        <v>0</v>
      </c>
      <c r="M629" s="420"/>
    </row>
    <row r="630" spans="1:24" x14ac:dyDescent="0.2">
      <c r="A630" s="207"/>
      <c r="B630" s="211"/>
      <c r="C630" s="212">
        <v>637027</v>
      </c>
      <c r="D630" s="213" t="s">
        <v>198</v>
      </c>
      <c r="E630" s="340"/>
      <c r="F630" s="523">
        <v>1</v>
      </c>
      <c r="G630" s="523">
        <v>0.5</v>
      </c>
      <c r="H630" s="523">
        <v>0</v>
      </c>
      <c r="I630" s="523">
        <v>0</v>
      </c>
      <c r="J630" s="523">
        <v>0</v>
      </c>
      <c r="K630" s="523">
        <v>0</v>
      </c>
      <c r="L630" s="523">
        <v>0</v>
      </c>
      <c r="M630" s="420"/>
      <c r="O630" s="307"/>
      <c r="P630" s="307"/>
      <c r="Q630" s="307"/>
      <c r="R630" s="307"/>
      <c r="S630" s="307"/>
      <c r="T630" s="307"/>
      <c r="U630" s="307"/>
      <c r="V630" s="307"/>
      <c r="W630" s="307"/>
      <c r="X630" s="307"/>
    </row>
    <row r="631" spans="1:24" x14ac:dyDescent="0.2">
      <c r="A631" s="207"/>
      <c r="B631" s="211"/>
      <c r="C631" s="212">
        <v>6370278</v>
      </c>
      <c r="D631" s="213" t="s">
        <v>901</v>
      </c>
      <c r="E631" s="340"/>
      <c r="F631" s="523">
        <v>0</v>
      </c>
      <c r="G631" s="523">
        <v>0</v>
      </c>
      <c r="H631" s="523">
        <v>0</v>
      </c>
      <c r="I631" s="523">
        <v>0</v>
      </c>
      <c r="J631" s="523">
        <v>0</v>
      </c>
      <c r="K631" s="523">
        <v>0</v>
      </c>
      <c r="L631" s="523">
        <v>0</v>
      </c>
      <c r="M631" s="206"/>
      <c r="O631" s="307"/>
      <c r="P631" s="307"/>
      <c r="Q631" s="307"/>
      <c r="R631" s="307"/>
      <c r="S631" s="307"/>
      <c r="T631" s="307"/>
      <c r="U631" s="307"/>
      <c r="V631" s="307"/>
      <c r="W631" s="307"/>
      <c r="X631" s="307"/>
    </row>
    <row r="632" spans="1:24" s="307" customFormat="1" x14ac:dyDescent="0.2">
      <c r="A632" s="308"/>
      <c r="B632" s="211"/>
      <c r="C632" s="212">
        <v>637035</v>
      </c>
      <c r="D632" s="213" t="s">
        <v>1011</v>
      </c>
      <c r="E632" s="340"/>
      <c r="F632" s="523">
        <v>0</v>
      </c>
      <c r="G632" s="523">
        <v>0</v>
      </c>
      <c r="H632" s="523">
        <v>0</v>
      </c>
      <c r="I632" s="523">
        <v>0</v>
      </c>
      <c r="J632" s="523">
        <v>0</v>
      </c>
      <c r="K632" s="523">
        <v>0</v>
      </c>
      <c r="L632" s="523">
        <v>0</v>
      </c>
      <c r="M632" s="206"/>
    </row>
    <row r="633" spans="1:24" s="307" customFormat="1" x14ac:dyDescent="0.2">
      <c r="A633" s="306"/>
      <c r="B633" s="211"/>
      <c r="C633" s="212">
        <v>642001</v>
      </c>
      <c r="D633" s="213" t="s">
        <v>199</v>
      </c>
      <c r="E633" s="340"/>
      <c r="F633" s="523">
        <v>0.7</v>
      </c>
      <c r="G633" s="523">
        <v>0.9</v>
      </c>
      <c r="H633" s="523">
        <v>1.5</v>
      </c>
      <c r="I633" s="523">
        <v>1.5</v>
      </c>
      <c r="J633" s="523">
        <v>1.5</v>
      </c>
      <c r="K633" s="523">
        <v>1.5</v>
      </c>
      <c r="L633" s="523">
        <v>1.5</v>
      </c>
      <c r="M633" s="420"/>
    </row>
    <row r="634" spans="1:24" s="307" customFormat="1" x14ac:dyDescent="0.2">
      <c r="A634" s="308"/>
      <c r="B634" s="211"/>
      <c r="C634" s="212">
        <v>642001</v>
      </c>
      <c r="D634" s="213" t="s">
        <v>754</v>
      </c>
      <c r="E634" s="340"/>
      <c r="F634" s="523">
        <v>0</v>
      </c>
      <c r="G634" s="523">
        <v>0</v>
      </c>
      <c r="H634" s="523">
        <v>0</v>
      </c>
      <c r="I634" s="523">
        <v>0</v>
      </c>
      <c r="J634" s="523">
        <v>0</v>
      </c>
      <c r="K634" s="523">
        <v>0</v>
      </c>
      <c r="L634" s="523">
        <v>0</v>
      </c>
      <c r="M634" s="430"/>
      <c r="S634" s="444"/>
    </row>
    <row r="635" spans="1:24" s="403" customFormat="1" x14ac:dyDescent="0.2">
      <c r="A635" s="395"/>
      <c r="B635" s="211"/>
      <c r="C635" s="212">
        <v>642013</v>
      </c>
      <c r="D635" s="213" t="s">
        <v>287</v>
      </c>
      <c r="E635" s="340"/>
      <c r="F635" s="522">
        <v>1.7</v>
      </c>
      <c r="G635" s="523">
        <v>0</v>
      </c>
      <c r="H635" s="523">
        <v>0</v>
      </c>
      <c r="I635" s="523">
        <v>0</v>
      </c>
      <c r="J635" s="523">
        <v>0</v>
      </c>
      <c r="K635" s="523">
        <v>0</v>
      </c>
      <c r="L635" s="523">
        <v>0</v>
      </c>
      <c r="M635" s="430"/>
      <c r="S635" s="444"/>
    </row>
    <row r="636" spans="1:24" s="307" customFormat="1" x14ac:dyDescent="0.2">
      <c r="A636" s="308"/>
      <c r="B636" s="211"/>
      <c r="C636" s="212">
        <v>642015</v>
      </c>
      <c r="D636" s="213" t="s">
        <v>589</v>
      </c>
      <c r="E636" s="340"/>
      <c r="F636" s="522">
        <v>0</v>
      </c>
      <c r="G636" s="523">
        <v>1.9</v>
      </c>
      <c r="H636" s="523">
        <v>2.5</v>
      </c>
      <c r="I636" s="523">
        <v>0.5</v>
      </c>
      <c r="J636" s="523">
        <v>0.5</v>
      </c>
      <c r="K636" s="523">
        <v>0.5</v>
      </c>
      <c r="L636" s="523">
        <v>0.5</v>
      </c>
      <c r="M636" s="420"/>
    </row>
    <row r="637" spans="1:24" s="307" customFormat="1" x14ac:dyDescent="0.2">
      <c r="A637" s="308"/>
      <c r="B637" s="289"/>
      <c r="C637" s="291"/>
      <c r="D637" s="275" t="s">
        <v>590</v>
      </c>
      <c r="E637" s="289" t="s">
        <v>679</v>
      </c>
      <c r="F637" s="276">
        <f t="shared" ref="F637" si="247">SUM(F638:F649)</f>
        <v>16.2</v>
      </c>
      <c r="G637" s="277">
        <f>SUM(G638:G649)</f>
        <v>13.4</v>
      </c>
      <c r="H637" s="277">
        <f t="shared" ref="H637" si="248">SUM(H638:H649)</f>
        <v>16.099999999999998</v>
      </c>
      <c r="I637" s="277">
        <f t="shared" ref="I637:L637" si="249">SUM(I638:I649)</f>
        <v>17.099999999999998</v>
      </c>
      <c r="J637" s="277">
        <f t="shared" ref="J637" si="250">SUM(J638:J649)</f>
        <v>17.099999999999998</v>
      </c>
      <c r="K637" s="277">
        <f t="shared" si="249"/>
        <v>17.099999999999998</v>
      </c>
      <c r="L637" s="277">
        <f t="shared" si="249"/>
        <v>17.099999999999998</v>
      </c>
      <c r="M637" s="444"/>
    </row>
    <row r="638" spans="1:24" s="307" customFormat="1" x14ac:dyDescent="0.2">
      <c r="A638" s="308"/>
      <c r="B638" s="211"/>
      <c r="C638" s="212">
        <v>632001</v>
      </c>
      <c r="D638" s="213" t="s">
        <v>755</v>
      </c>
      <c r="E638" s="340"/>
      <c r="F638" s="523">
        <v>8.1</v>
      </c>
      <c r="G638" s="523">
        <v>3</v>
      </c>
      <c r="H638" s="523">
        <v>4</v>
      </c>
      <c r="I638" s="523">
        <v>3</v>
      </c>
      <c r="J638" s="523">
        <v>3</v>
      </c>
      <c r="K638" s="523">
        <v>3</v>
      </c>
      <c r="L638" s="523">
        <v>3</v>
      </c>
      <c r="M638" s="420"/>
      <c r="O638" s="206"/>
      <c r="P638" s="206"/>
      <c r="Q638" s="206"/>
      <c r="R638" s="206"/>
      <c r="S638" s="206"/>
      <c r="T638" s="206"/>
      <c r="U638" s="206"/>
      <c r="V638" s="206"/>
      <c r="W638" s="206"/>
      <c r="X638" s="206"/>
    </row>
    <row r="639" spans="1:24" s="307" customFormat="1" x14ac:dyDescent="0.2">
      <c r="A639" s="308"/>
      <c r="B639" s="211"/>
      <c r="C639" s="212">
        <v>632002</v>
      </c>
      <c r="D639" s="213" t="s">
        <v>164</v>
      </c>
      <c r="E639" s="340"/>
      <c r="F639" s="523">
        <v>0.4</v>
      </c>
      <c r="G639" s="523">
        <v>0.1</v>
      </c>
      <c r="H639" s="523">
        <v>0.7</v>
      </c>
      <c r="I639" s="523">
        <v>0.7</v>
      </c>
      <c r="J639" s="523">
        <v>0.7</v>
      </c>
      <c r="K639" s="523">
        <v>0.7</v>
      </c>
      <c r="L639" s="523">
        <v>0.7</v>
      </c>
      <c r="M639" s="420"/>
      <c r="O639" s="206"/>
      <c r="P639" s="206"/>
      <c r="Q639" s="206"/>
      <c r="R639" s="206"/>
      <c r="S639" s="206"/>
      <c r="T639" s="206"/>
      <c r="U639" s="206"/>
      <c r="V639" s="206"/>
      <c r="W639" s="206"/>
      <c r="X639" s="206"/>
    </row>
    <row r="640" spans="1:24" s="307" customFormat="1" x14ac:dyDescent="0.2">
      <c r="A640" s="308"/>
      <c r="B640" s="211"/>
      <c r="C640" s="212">
        <v>633004</v>
      </c>
      <c r="D640" s="213" t="s">
        <v>614</v>
      </c>
      <c r="E640" s="340"/>
      <c r="F640" s="523">
        <v>0</v>
      </c>
      <c r="G640" s="523">
        <v>0</v>
      </c>
      <c r="H640" s="523">
        <v>0</v>
      </c>
      <c r="I640" s="523">
        <v>0</v>
      </c>
      <c r="J640" s="523">
        <v>0</v>
      </c>
      <c r="K640" s="523">
        <v>0</v>
      </c>
      <c r="L640" s="523">
        <v>0</v>
      </c>
      <c r="M640" s="420"/>
    </row>
    <row r="641" spans="1:24" s="307" customFormat="1" x14ac:dyDescent="0.2">
      <c r="A641" s="308"/>
      <c r="B641" s="211"/>
      <c r="C641" s="212">
        <v>633006</v>
      </c>
      <c r="D641" s="213" t="s">
        <v>134</v>
      </c>
      <c r="E641" s="340"/>
      <c r="F641" s="523">
        <v>1.5</v>
      </c>
      <c r="G641" s="523">
        <v>2.5</v>
      </c>
      <c r="H641" s="523">
        <v>3</v>
      </c>
      <c r="I641" s="523">
        <v>3</v>
      </c>
      <c r="J641" s="523">
        <v>3</v>
      </c>
      <c r="K641" s="523">
        <v>3</v>
      </c>
      <c r="L641" s="523">
        <v>3</v>
      </c>
      <c r="M641" s="420"/>
      <c r="O641" s="206"/>
      <c r="P641" s="206"/>
      <c r="Q641" s="206"/>
      <c r="R641" s="206"/>
      <c r="S641" s="206"/>
      <c r="T641" s="206"/>
      <c r="U641" s="206"/>
      <c r="V641" s="206"/>
      <c r="W641" s="206"/>
      <c r="X641" s="206"/>
    </row>
    <row r="642" spans="1:24" s="307" customFormat="1" x14ac:dyDescent="0.2">
      <c r="A642" s="308"/>
      <c r="B642" s="211"/>
      <c r="C642" s="212">
        <v>634001</v>
      </c>
      <c r="D642" s="213" t="s">
        <v>533</v>
      </c>
      <c r="E642" s="340"/>
      <c r="F642" s="523">
        <v>0</v>
      </c>
      <c r="G642" s="523">
        <v>0</v>
      </c>
      <c r="H642" s="523">
        <v>0</v>
      </c>
      <c r="I642" s="523">
        <v>0</v>
      </c>
      <c r="J642" s="523">
        <v>0</v>
      </c>
      <c r="K642" s="523">
        <v>0</v>
      </c>
      <c r="L642" s="523">
        <v>0</v>
      </c>
      <c r="M642" s="430"/>
      <c r="O642" s="206"/>
      <c r="P642" s="206"/>
      <c r="Q642" s="206"/>
      <c r="R642" s="206"/>
      <c r="S642" s="206"/>
      <c r="T642" s="206"/>
      <c r="U642" s="206"/>
      <c r="V642" s="206"/>
      <c r="W642" s="206"/>
      <c r="X642" s="206"/>
    </row>
    <row r="643" spans="1:24" s="307" customFormat="1" x14ac:dyDescent="0.2">
      <c r="A643" s="308"/>
      <c r="B643" s="211"/>
      <c r="C643" s="212">
        <v>635004</v>
      </c>
      <c r="D643" s="213" t="s">
        <v>568</v>
      </c>
      <c r="E643" s="340"/>
      <c r="F643" s="523">
        <v>0</v>
      </c>
      <c r="G643" s="523">
        <v>0</v>
      </c>
      <c r="H643" s="523">
        <v>0.5</v>
      </c>
      <c r="I643" s="523">
        <v>0.5</v>
      </c>
      <c r="J643" s="523">
        <v>0.5</v>
      </c>
      <c r="K643" s="523">
        <v>0.5</v>
      </c>
      <c r="L643" s="523">
        <v>0.5</v>
      </c>
      <c r="M643" s="420"/>
    </row>
    <row r="644" spans="1:24" x14ac:dyDescent="0.2">
      <c r="A644" s="207"/>
      <c r="B644" s="211"/>
      <c r="C644" s="212">
        <v>636001</v>
      </c>
      <c r="D644" s="213" t="s">
        <v>609</v>
      </c>
      <c r="E644" s="340"/>
      <c r="F644" s="523">
        <v>1.1000000000000001</v>
      </c>
      <c r="G644" s="523">
        <v>1</v>
      </c>
      <c r="H644" s="523">
        <v>1.2</v>
      </c>
      <c r="I644" s="523">
        <v>1.2</v>
      </c>
      <c r="J644" s="523">
        <v>1.2</v>
      </c>
      <c r="K644" s="523">
        <v>1.2</v>
      </c>
      <c r="L644" s="523">
        <v>1.2</v>
      </c>
      <c r="M644" s="420"/>
      <c r="O644" s="307"/>
      <c r="P644" s="307"/>
      <c r="Q644" s="307"/>
      <c r="R644" s="307"/>
      <c r="S644" s="307"/>
      <c r="T644" s="307"/>
      <c r="U644" s="307"/>
      <c r="V644" s="307"/>
      <c r="W644" s="307"/>
      <c r="X644" s="307"/>
    </row>
    <row r="645" spans="1:24" x14ac:dyDescent="0.2">
      <c r="A645" s="204"/>
      <c r="B645" s="211"/>
      <c r="C645" s="212">
        <v>637001</v>
      </c>
      <c r="D645" s="213" t="s">
        <v>89</v>
      </c>
      <c r="E645" s="340"/>
      <c r="F645" s="523">
        <v>0</v>
      </c>
      <c r="G645" s="523">
        <v>0</v>
      </c>
      <c r="H645" s="523">
        <v>0.5</v>
      </c>
      <c r="I645" s="523">
        <v>0.5</v>
      </c>
      <c r="J645" s="523">
        <v>0.5</v>
      </c>
      <c r="K645" s="523">
        <v>0.5</v>
      </c>
      <c r="L645" s="523">
        <v>0.5</v>
      </c>
      <c r="M645" s="206"/>
      <c r="O645" s="403"/>
      <c r="P645" s="403"/>
      <c r="Q645" s="403"/>
      <c r="R645" s="403"/>
      <c r="S645" s="403"/>
      <c r="T645" s="403"/>
      <c r="U645" s="403"/>
      <c r="V645" s="403"/>
      <c r="W645" s="403"/>
      <c r="X645" s="403"/>
    </row>
    <row r="646" spans="1:24" s="307" customFormat="1" x14ac:dyDescent="0.2">
      <c r="A646" s="308"/>
      <c r="B646" s="211"/>
      <c r="C646" s="212">
        <v>637004</v>
      </c>
      <c r="D646" s="213" t="s">
        <v>91</v>
      </c>
      <c r="E646" s="340"/>
      <c r="F646" s="523">
        <v>4.4000000000000004</v>
      </c>
      <c r="G646" s="523">
        <v>5.9</v>
      </c>
      <c r="H646" s="523">
        <v>6</v>
      </c>
      <c r="I646" s="523">
        <v>8</v>
      </c>
      <c r="J646" s="523">
        <v>8</v>
      </c>
      <c r="K646" s="523">
        <v>8</v>
      </c>
      <c r="L646" s="523">
        <v>8</v>
      </c>
      <c r="M646" s="430"/>
      <c r="O646" s="403"/>
      <c r="P646" s="403"/>
      <c r="Q646" s="403"/>
      <c r="R646" s="403"/>
      <c r="S646" s="403"/>
      <c r="T646" s="403"/>
      <c r="U646" s="403"/>
      <c r="V646" s="403"/>
      <c r="W646" s="403"/>
      <c r="X646" s="403"/>
    </row>
    <row r="647" spans="1:24" x14ac:dyDescent="0.2">
      <c r="A647" s="242"/>
      <c r="B647" s="211"/>
      <c r="C647" s="212">
        <v>637005</v>
      </c>
      <c r="D647" s="213" t="s">
        <v>141</v>
      </c>
      <c r="E647" s="340"/>
      <c r="F647" s="523">
        <v>0.7</v>
      </c>
      <c r="G647" s="523">
        <v>0.9</v>
      </c>
      <c r="H647" s="523">
        <v>0.2</v>
      </c>
      <c r="I647" s="523">
        <v>0.2</v>
      </c>
      <c r="J647" s="523">
        <v>0.2</v>
      </c>
      <c r="K647" s="523">
        <v>0.2</v>
      </c>
      <c r="L647" s="523">
        <v>0.2</v>
      </c>
      <c r="M647" s="430"/>
      <c r="O647" s="403"/>
      <c r="P647" s="403"/>
      <c r="Q647" s="403"/>
      <c r="R647" s="403"/>
      <c r="S647" s="403"/>
      <c r="T647" s="403"/>
      <c r="U647" s="403"/>
      <c r="V647" s="403"/>
      <c r="W647" s="403"/>
      <c r="X647" s="403"/>
    </row>
    <row r="648" spans="1:24" x14ac:dyDescent="0.2">
      <c r="A648" s="242"/>
      <c r="B648" s="211"/>
      <c r="C648" s="212">
        <v>637034</v>
      </c>
      <c r="D648" s="213" t="s">
        <v>1038</v>
      </c>
      <c r="E648" s="341"/>
      <c r="F648" s="522">
        <v>0</v>
      </c>
      <c r="G648" s="523">
        <v>0</v>
      </c>
      <c r="H648" s="523">
        <v>0</v>
      </c>
      <c r="I648" s="523">
        <v>0</v>
      </c>
      <c r="J648" s="523">
        <v>0</v>
      </c>
      <c r="K648" s="523">
        <v>0</v>
      </c>
      <c r="L648" s="523">
        <v>0</v>
      </c>
      <c r="M648" s="420"/>
      <c r="O648" s="403"/>
      <c r="P648" s="403"/>
      <c r="Q648" s="403"/>
      <c r="R648" s="403"/>
      <c r="S648" s="403"/>
      <c r="T648" s="403"/>
      <c r="U648" s="403"/>
      <c r="V648" s="403"/>
      <c r="W648" s="403"/>
      <c r="X648" s="403"/>
    </row>
    <row r="649" spans="1:24" s="307" customFormat="1" x14ac:dyDescent="0.2">
      <c r="A649" s="308"/>
      <c r="B649" s="214"/>
      <c r="C649" s="212">
        <v>642001</v>
      </c>
      <c r="D649" s="213" t="s">
        <v>706</v>
      </c>
      <c r="E649" s="341"/>
      <c r="F649" s="522">
        <v>0</v>
      </c>
      <c r="G649" s="523">
        <v>0</v>
      </c>
      <c r="H649" s="523">
        <v>0</v>
      </c>
      <c r="I649" s="523">
        <v>0</v>
      </c>
      <c r="J649" s="523">
        <v>0</v>
      </c>
      <c r="K649" s="523">
        <v>0</v>
      </c>
      <c r="L649" s="523">
        <v>0</v>
      </c>
      <c r="M649" s="430"/>
      <c r="O649" s="403"/>
      <c r="P649" s="403"/>
      <c r="Q649" s="403"/>
      <c r="R649" s="403"/>
      <c r="S649" s="403"/>
      <c r="T649" s="403"/>
      <c r="U649" s="403"/>
      <c r="V649" s="403"/>
      <c r="W649" s="403"/>
      <c r="X649" s="403"/>
    </row>
    <row r="650" spans="1:24" s="307" customFormat="1" x14ac:dyDescent="0.2">
      <c r="A650" s="308"/>
      <c r="B650" s="285"/>
      <c r="C650" s="286"/>
      <c r="D650" s="275" t="s">
        <v>201</v>
      </c>
      <c r="E650" s="285" t="s">
        <v>200</v>
      </c>
      <c r="F650" s="277">
        <f>SUM(F651+F658+F662+F666+F672+F676+F680+F687)</f>
        <v>577.9</v>
      </c>
      <c r="G650" s="277">
        <f>SUM(G651+G666+G672+G676+G680+G687)</f>
        <v>404.20000000000005</v>
      </c>
      <c r="H650" s="277">
        <f>SUM(H651+H653+H658+H662+H666+H672+H676+H680+H687)</f>
        <v>520.9</v>
      </c>
      <c r="I650" s="277">
        <f>SUM(I651+I653+I658+I662+I666+I672+I676+I680+I687)</f>
        <v>466.6</v>
      </c>
      <c r="J650" s="277">
        <f>SUM(J651+J653+J658+J662+J666+J672+J676+J680+J685+J687)</f>
        <v>497.7</v>
      </c>
      <c r="K650" s="277">
        <f>SUM(K651+K653+K658+K662+K666+K672+K676+K680+K687)</f>
        <v>59.7</v>
      </c>
      <c r="L650" s="277">
        <f>SUM(L651+L653+L658+L662+L666+L672+L676+L680+L687)</f>
        <v>62.2</v>
      </c>
      <c r="M650" s="430"/>
      <c r="O650" s="309"/>
      <c r="P650" s="309"/>
      <c r="Q650" s="309"/>
      <c r="R650" s="309"/>
      <c r="S650" s="309"/>
      <c r="T650" s="309"/>
      <c r="U650" s="309"/>
      <c r="V650" s="309"/>
      <c r="W650" s="309"/>
      <c r="X650" s="309"/>
    </row>
    <row r="651" spans="1:24" s="403" customFormat="1" x14ac:dyDescent="0.2">
      <c r="A651" s="395"/>
      <c r="B651" s="208">
        <v>600</v>
      </c>
      <c r="C651" s="219"/>
      <c r="D651" s="220" t="s">
        <v>1099</v>
      </c>
      <c r="E651" s="473" t="s">
        <v>1102</v>
      </c>
      <c r="F651" s="223">
        <f>SUM(F652+F653)</f>
        <v>147.30000000000001</v>
      </c>
      <c r="G651" s="203">
        <f>SUM(G652+G653+G658+G662)</f>
        <v>198.70000000000002</v>
      </c>
      <c r="H651" s="203">
        <f>SUM(H652)</f>
        <v>119.5</v>
      </c>
      <c r="I651" s="203">
        <f t="shared" ref="I651:L651" si="251">SUM(I652)</f>
        <v>10.4</v>
      </c>
      <c r="J651" s="203">
        <f t="shared" si="251"/>
        <v>10.4</v>
      </c>
      <c r="K651" s="203">
        <f t="shared" si="251"/>
        <v>20</v>
      </c>
      <c r="L651" s="203">
        <f t="shared" si="251"/>
        <v>20</v>
      </c>
      <c r="M651" s="420"/>
    </row>
    <row r="652" spans="1:24" s="403" customFormat="1" x14ac:dyDescent="0.2">
      <c r="A652" s="395"/>
      <c r="B652" s="208"/>
      <c r="C652" s="212">
        <v>642</v>
      </c>
      <c r="D652" s="213" t="s">
        <v>1210</v>
      </c>
      <c r="E652" s="249"/>
      <c r="F652" s="522">
        <v>87.8</v>
      </c>
      <c r="G652" s="523">
        <v>123.2</v>
      </c>
      <c r="H652" s="523">
        <v>119.5</v>
      </c>
      <c r="I652" s="523">
        <v>10.4</v>
      </c>
      <c r="J652" s="523">
        <v>10.4</v>
      </c>
      <c r="K652" s="523">
        <v>20</v>
      </c>
      <c r="L652" s="523">
        <v>20</v>
      </c>
      <c r="M652" s="420"/>
      <c r="O652" s="307"/>
      <c r="P652" s="307"/>
      <c r="Q652" s="307"/>
      <c r="R652" s="307"/>
      <c r="S652" s="307"/>
      <c r="T652" s="307"/>
      <c r="U652" s="307"/>
      <c r="V652" s="307"/>
      <c r="W652" s="307"/>
      <c r="X652" s="307"/>
    </row>
    <row r="653" spans="1:24" s="403" customFormat="1" x14ac:dyDescent="0.2">
      <c r="A653" s="395"/>
      <c r="B653" s="208"/>
      <c r="C653" s="219"/>
      <c r="D653" s="220" t="s">
        <v>978</v>
      </c>
      <c r="E653" s="473" t="s">
        <v>1102</v>
      </c>
      <c r="F653" s="223">
        <f>SUM(F654:F656)</f>
        <v>59.5</v>
      </c>
      <c r="G653" s="577">
        <f t="shared" ref="G653" si="252">SUM(G654:G657)</f>
        <v>49.599999999999994</v>
      </c>
      <c r="H653" s="203">
        <f t="shared" ref="H653" si="253">SUM(H654:H657)</f>
        <v>0</v>
      </c>
      <c r="I653" s="203">
        <f t="shared" ref="I653:L653" si="254">SUM(I654:I657)</f>
        <v>0</v>
      </c>
      <c r="J653" s="203">
        <f t="shared" ref="J653" si="255">SUM(J654:J657)</f>
        <v>0</v>
      </c>
      <c r="K653" s="203">
        <f t="shared" si="254"/>
        <v>0</v>
      </c>
      <c r="L653" s="203">
        <f t="shared" si="254"/>
        <v>0</v>
      </c>
      <c r="M653" s="430"/>
    </row>
    <row r="654" spans="1:24" s="403" customFormat="1" x14ac:dyDescent="0.2">
      <c r="A654" s="395"/>
      <c r="B654" s="208"/>
      <c r="C654" s="212">
        <v>610</v>
      </c>
      <c r="D654" s="213" t="s">
        <v>115</v>
      </c>
      <c r="E654" s="249"/>
      <c r="F654" s="522">
        <v>38</v>
      </c>
      <c r="G654" s="523">
        <v>31.2</v>
      </c>
      <c r="H654" s="523">
        <v>0</v>
      </c>
      <c r="I654" s="523">
        <v>0</v>
      </c>
      <c r="J654" s="523">
        <v>0</v>
      </c>
      <c r="K654" s="523">
        <v>0</v>
      </c>
      <c r="L654" s="523">
        <v>0</v>
      </c>
      <c r="M654" s="430"/>
    </row>
    <row r="655" spans="1:24" s="403" customFormat="1" x14ac:dyDescent="0.2">
      <c r="A655" s="395"/>
      <c r="B655" s="208"/>
      <c r="C655" s="212">
        <v>620</v>
      </c>
      <c r="D655" s="213" t="s">
        <v>116</v>
      </c>
      <c r="E655" s="249"/>
      <c r="F655" s="522">
        <v>13.6</v>
      </c>
      <c r="G655" s="523">
        <v>11.1</v>
      </c>
      <c r="H655" s="523">
        <v>0</v>
      </c>
      <c r="I655" s="523">
        <v>0</v>
      </c>
      <c r="J655" s="523">
        <v>0</v>
      </c>
      <c r="K655" s="523">
        <v>0</v>
      </c>
      <c r="L655" s="523">
        <v>0</v>
      </c>
      <c r="M655" s="430"/>
    </row>
    <row r="656" spans="1:24" s="309" customFormat="1" x14ac:dyDescent="0.2">
      <c r="A656" s="402"/>
      <c r="B656" s="208"/>
      <c r="C656" s="212">
        <v>630</v>
      </c>
      <c r="D656" s="213" t="s">
        <v>117</v>
      </c>
      <c r="E656" s="249"/>
      <c r="F656" s="522">
        <v>7.9</v>
      </c>
      <c r="G656" s="523">
        <v>4.9000000000000004</v>
      </c>
      <c r="H656" s="523">
        <v>0</v>
      </c>
      <c r="I656" s="523">
        <v>0</v>
      </c>
      <c r="J656" s="523">
        <v>0</v>
      </c>
      <c r="K656" s="523">
        <v>0</v>
      </c>
      <c r="L656" s="523">
        <v>0</v>
      </c>
      <c r="M656" s="430"/>
      <c r="O656" s="403"/>
      <c r="P656" s="403"/>
      <c r="Q656" s="403"/>
      <c r="R656" s="403"/>
      <c r="S656" s="403"/>
      <c r="T656" s="403"/>
      <c r="U656" s="403"/>
      <c r="V656" s="403"/>
      <c r="W656" s="403"/>
      <c r="X656" s="403"/>
    </row>
    <row r="657" spans="1:24" s="309" customFormat="1" x14ac:dyDescent="0.2">
      <c r="A657" s="402"/>
      <c r="B657" s="208"/>
      <c r="C657" s="212">
        <v>640</v>
      </c>
      <c r="D657" s="213" t="s">
        <v>1155</v>
      </c>
      <c r="E657" s="249"/>
      <c r="F657" s="522">
        <v>0</v>
      </c>
      <c r="G657" s="523">
        <v>2.4</v>
      </c>
      <c r="H657" s="523">
        <v>0</v>
      </c>
      <c r="I657" s="523">
        <v>0</v>
      </c>
      <c r="J657" s="523">
        <v>0</v>
      </c>
      <c r="K657" s="523">
        <v>0</v>
      </c>
      <c r="L657" s="523">
        <v>0</v>
      </c>
      <c r="M657" s="430"/>
      <c r="O657" s="403"/>
      <c r="P657" s="403"/>
      <c r="Q657" s="403"/>
      <c r="R657" s="403"/>
      <c r="S657" s="403"/>
      <c r="T657" s="403"/>
      <c r="U657" s="403"/>
      <c r="V657" s="403"/>
      <c r="W657" s="403"/>
      <c r="X657" s="403"/>
    </row>
    <row r="658" spans="1:24" s="403" customFormat="1" x14ac:dyDescent="0.2">
      <c r="A658" s="395"/>
      <c r="B658" s="208"/>
      <c r="C658" s="219"/>
      <c r="D658" s="220" t="s">
        <v>1029</v>
      </c>
      <c r="E658" s="249"/>
      <c r="F658" s="223">
        <f>SUM(F659:F661)</f>
        <v>62.9</v>
      </c>
      <c r="G658" s="203">
        <f>SUM(G659:G661)</f>
        <v>25.9</v>
      </c>
      <c r="H658" s="203">
        <f t="shared" ref="H658" si="256">SUM(H659:H661)</f>
        <v>0</v>
      </c>
      <c r="I658" s="203">
        <f t="shared" ref="I658:L658" si="257">SUM(I659:I661)</f>
        <v>0</v>
      </c>
      <c r="J658" s="203">
        <f t="shared" ref="J658" si="258">SUM(J659:J661)</f>
        <v>0</v>
      </c>
      <c r="K658" s="203">
        <f t="shared" si="257"/>
        <v>0</v>
      </c>
      <c r="L658" s="203">
        <f t="shared" si="257"/>
        <v>0</v>
      </c>
      <c r="M658" s="468"/>
      <c r="O658" s="307"/>
      <c r="P658" s="307"/>
      <c r="Q658" s="307"/>
      <c r="R658" s="307"/>
      <c r="S658" s="307"/>
      <c r="T658" s="307"/>
      <c r="U658" s="307"/>
      <c r="V658" s="307"/>
      <c r="W658" s="307"/>
      <c r="X658" s="307"/>
    </row>
    <row r="659" spans="1:24" s="307" customFormat="1" x14ac:dyDescent="0.2">
      <c r="A659" s="308"/>
      <c r="B659" s="208"/>
      <c r="C659" s="212">
        <v>630</v>
      </c>
      <c r="D659" s="213" t="s">
        <v>1030</v>
      </c>
      <c r="E659" s="249"/>
      <c r="F659" s="522">
        <v>0</v>
      </c>
      <c r="G659" s="523">
        <v>0</v>
      </c>
      <c r="H659" s="523">
        <v>0</v>
      </c>
      <c r="I659" s="523">
        <v>0</v>
      </c>
      <c r="J659" s="523">
        <v>0</v>
      </c>
      <c r="K659" s="523">
        <v>0</v>
      </c>
      <c r="L659" s="523">
        <v>0</v>
      </c>
      <c r="M659" s="403"/>
      <c r="O659" s="403"/>
      <c r="P659" s="403"/>
      <c r="Q659" s="403"/>
      <c r="R659" s="403"/>
      <c r="S659" s="403"/>
      <c r="T659" s="403"/>
      <c r="U659" s="403"/>
      <c r="V659" s="403"/>
      <c r="W659" s="403"/>
      <c r="X659" s="403"/>
    </row>
    <row r="660" spans="1:24" s="403" customFormat="1" x14ac:dyDescent="0.2">
      <c r="A660" s="395"/>
      <c r="B660" s="211"/>
      <c r="C660" s="212">
        <v>630</v>
      </c>
      <c r="D660" s="213" t="s">
        <v>610</v>
      </c>
      <c r="E660" s="340"/>
      <c r="F660" s="523">
        <v>0.6</v>
      </c>
      <c r="G660" s="523">
        <v>25.9</v>
      </c>
      <c r="H660" s="523">
        <v>0</v>
      </c>
      <c r="I660" s="523">
        <v>0</v>
      </c>
      <c r="J660" s="523">
        <v>0</v>
      </c>
      <c r="K660" s="523">
        <v>0</v>
      </c>
      <c r="L660" s="523">
        <v>0</v>
      </c>
      <c r="M660" s="430"/>
    </row>
    <row r="661" spans="1:24" s="403" customFormat="1" x14ac:dyDescent="0.2">
      <c r="A661" s="395"/>
      <c r="B661" s="208"/>
      <c r="C661" s="212">
        <v>630</v>
      </c>
      <c r="D661" s="213" t="s">
        <v>864</v>
      </c>
      <c r="E661" s="340"/>
      <c r="F661" s="522">
        <v>62.3</v>
      </c>
      <c r="G661" s="523">
        <v>0</v>
      </c>
      <c r="H661" s="523">
        <v>0</v>
      </c>
      <c r="I661" s="523">
        <v>0</v>
      </c>
      <c r="J661" s="523">
        <v>0</v>
      </c>
      <c r="K661" s="523">
        <v>0</v>
      </c>
      <c r="L661" s="523">
        <v>0</v>
      </c>
      <c r="M661" s="430"/>
    </row>
    <row r="662" spans="1:24" s="403" customFormat="1" x14ac:dyDescent="0.2">
      <c r="A662" s="395"/>
      <c r="B662" s="208"/>
      <c r="C662" s="212"/>
      <c r="D662" s="220" t="s">
        <v>1031</v>
      </c>
      <c r="E662" s="340"/>
      <c r="F662" s="223">
        <f>SUM(F663:F665)</f>
        <v>47.1</v>
      </c>
      <c r="G662" s="203">
        <f>SUM(G663:G664)</f>
        <v>0</v>
      </c>
      <c r="H662" s="203">
        <f t="shared" ref="H662" si="259">SUM(H663:H664)</f>
        <v>0</v>
      </c>
      <c r="I662" s="203">
        <f t="shared" ref="I662:L662" si="260">SUM(I663:I664)</f>
        <v>0</v>
      </c>
      <c r="J662" s="203">
        <f t="shared" ref="J662" si="261">SUM(J663:J664)</f>
        <v>0</v>
      </c>
      <c r="K662" s="203">
        <f t="shared" si="260"/>
        <v>0</v>
      </c>
      <c r="L662" s="203">
        <f t="shared" si="260"/>
        <v>0</v>
      </c>
      <c r="M662" s="430"/>
    </row>
    <row r="663" spans="1:24" s="403" customFormat="1" x14ac:dyDescent="0.2">
      <c r="A663" s="395"/>
      <c r="B663" s="208"/>
      <c r="C663" s="212">
        <v>630</v>
      </c>
      <c r="D663" s="213" t="s">
        <v>1032</v>
      </c>
      <c r="E663" s="340"/>
      <c r="F663" s="522">
        <v>0</v>
      </c>
      <c r="G663" s="523">
        <v>0</v>
      </c>
      <c r="H663" s="523">
        <v>0</v>
      </c>
      <c r="I663" s="523">
        <v>0</v>
      </c>
      <c r="J663" s="523">
        <v>0</v>
      </c>
      <c r="K663" s="523">
        <v>0</v>
      </c>
      <c r="L663" s="523">
        <v>0</v>
      </c>
    </row>
    <row r="664" spans="1:24" s="307" customFormat="1" x14ac:dyDescent="0.2">
      <c r="A664" s="308"/>
      <c r="B664" s="208"/>
      <c r="C664" s="212">
        <v>637012</v>
      </c>
      <c r="D664" s="213" t="s">
        <v>967</v>
      </c>
      <c r="E664" s="340"/>
      <c r="F664" s="522">
        <v>0</v>
      </c>
      <c r="G664" s="523">
        <v>0</v>
      </c>
      <c r="H664" s="523">
        <v>0</v>
      </c>
      <c r="I664" s="523">
        <v>0</v>
      </c>
      <c r="J664" s="523">
        <v>0</v>
      </c>
      <c r="K664" s="523">
        <v>0</v>
      </c>
      <c r="L664" s="523">
        <v>0</v>
      </c>
      <c r="M664" s="430"/>
      <c r="O664" s="309"/>
      <c r="P664" s="309"/>
      <c r="Q664" s="309"/>
      <c r="R664" s="309"/>
      <c r="S664" s="309"/>
      <c r="T664" s="309"/>
      <c r="U664" s="309"/>
      <c r="V664" s="309"/>
      <c r="W664" s="309"/>
      <c r="X664" s="309"/>
    </row>
    <row r="665" spans="1:24" s="403" customFormat="1" x14ac:dyDescent="0.2">
      <c r="A665" s="395"/>
      <c r="B665" s="208"/>
      <c r="C665" s="212"/>
      <c r="D665" s="213" t="s">
        <v>1143</v>
      </c>
      <c r="E665" s="340"/>
      <c r="F665" s="522">
        <v>47.1</v>
      </c>
      <c r="G665" s="523">
        <v>0</v>
      </c>
      <c r="H665" s="523">
        <v>0</v>
      </c>
      <c r="I665" s="523">
        <v>0</v>
      </c>
      <c r="J665" s="523">
        <v>0</v>
      </c>
      <c r="K665" s="523">
        <v>0</v>
      </c>
      <c r="L665" s="523">
        <v>0</v>
      </c>
      <c r="M665" s="430"/>
      <c r="O665" s="309"/>
      <c r="P665" s="309"/>
      <c r="Q665" s="309"/>
      <c r="R665" s="309"/>
      <c r="S665" s="309"/>
      <c r="T665" s="309"/>
      <c r="U665" s="309"/>
      <c r="V665" s="309"/>
      <c r="W665" s="309"/>
      <c r="X665" s="309"/>
    </row>
    <row r="666" spans="1:24" s="403" customFormat="1" x14ac:dyDescent="0.2">
      <c r="A666" s="395"/>
      <c r="B666" s="232"/>
      <c r="C666" s="212"/>
      <c r="D666" s="220" t="s">
        <v>304</v>
      </c>
      <c r="E666" s="249" t="s">
        <v>834</v>
      </c>
      <c r="F666" s="223">
        <f t="shared" ref="F666" si="262">SUM(F667:F671)</f>
        <v>0</v>
      </c>
      <c r="G666" s="203">
        <f>SUM(G667:G671)</f>
        <v>0.6</v>
      </c>
      <c r="H666" s="203">
        <f t="shared" ref="H666" si="263">SUM(H667:H671)</f>
        <v>0</v>
      </c>
      <c r="I666" s="203">
        <f t="shared" ref="I666:L666" si="264">SUM(I667:I671)</f>
        <v>0</v>
      </c>
      <c r="J666" s="203">
        <f t="shared" ref="J666" si="265">SUM(J667:J671)</f>
        <v>0</v>
      </c>
      <c r="K666" s="203">
        <f t="shared" si="264"/>
        <v>0</v>
      </c>
      <c r="L666" s="203">
        <f t="shared" si="264"/>
        <v>0</v>
      </c>
      <c r="M666" s="421"/>
    </row>
    <row r="667" spans="1:24" s="403" customFormat="1" x14ac:dyDescent="0.2">
      <c r="A667" s="402"/>
      <c r="B667" s="257"/>
      <c r="C667" s="212">
        <v>610</v>
      </c>
      <c r="D667" s="259" t="s">
        <v>184</v>
      </c>
      <c r="E667" s="261"/>
      <c r="F667" s="261">
        <v>0</v>
      </c>
      <c r="G667" s="523">
        <v>0</v>
      </c>
      <c r="H667" s="523">
        <v>0</v>
      </c>
      <c r="I667" s="523">
        <v>0</v>
      </c>
      <c r="J667" s="523">
        <v>0</v>
      </c>
      <c r="K667" s="523">
        <v>0</v>
      </c>
      <c r="L667" s="523">
        <v>0</v>
      </c>
      <c r="M667" s="421"/>
    </row>
    <row r="668" spans="1:24" s="403" customFormat="1" x14ac:dyDescent="0.2">
      <c r="A668" s="402"/>
      <c r="B668" s="211"/>
      <c r="C668" s="212">
        <v>620</v>
      </c>
      <c r="D668" s="213" t="s">
        <v>116</v>
      </c>
      <c r="E668" s="222"/>
      <c r="F668" s="523">
        <v>0</v>
      </c>
      <c r="G668" s="523">
        <v>0</v>
      </c>
      <c r="H668" s="523">
        <v>0</v>
      </c>
      <c r="I668" s="523">
        <v>0</v>
      </c>
      <c r="J668" s="523">
        <v>0</v>
      </c>
      <c r="K668" s="523">
        <v>0</v>
      </c>
      <c r="L668" s="523">
        <v>0</v>
      </c>
      <c r="M668" s="430"/>
    </row>
    <row r="669" spans="1:24" s="403" customFormat="1" x14ac:dyDescent="0.2">
      <c r="A669" s="402"/>
      <c r="B669" s="262"/>
      <c r="C669" s="212">
        <v>630</v>
      </c>
      <c r="D669" s="267" t="s">
        <v>820</v>
      </c>
      <c r="E669" s="264"/>
      <c r="F669" s="264">
        <v>0</v>
      </c>
      <c r="G669" s="523">
        <v>0.6</v>
      </c>
      <c r="H669" s="523">
        <v>0</v>
      </c>
      <c r="I669" s="523">
        <v>0</v>
      </c>
      <c r="J669" s="523">
        <v>0</v>
      </c>
      <c r="K669" s="523">
        <v>0</v>
      </c>
      <c r="L669" s="523">
        <v>0</v>
      </c>
      <c r="M669" s="430"/>
      <c r="O669" s="309"/>
      <c r="P669" s="309"/>
      <c r="Q669" s="309"/>
      <c r="R669" s="309"/>
      <c r="S669" s="309"/>
      <c r="T669" s="309"/>
      <c r="U669" s="309"/>
      <c r="V669" s="309"/>
      <c r="W669" s="309"/>
      <c r="X669" s="309"/>
    </row>
    <row r="670" spans="1:24" s="403" customFormat="1" x14ac:dyDescent="0.2">
      <c r="A670" s="402"/>
      <c r="B670" s="211"/>
      <c r="C670" s="212"/>
      <c r="D670" s="213" t="s">
        <v>722</v>
      </c>
      <c r="E670" s="221"/>
      <c r="F670" s="522">
        <v>0</v>
      </c>
      <c r="G670" s="523">
        <v>0</v>
      </c>
      <c r="H670" s="523">
        <v>0</v>
      </c>
      <c r="I670" s="523">
        <v>0</v>
      </c>
      <c r="J670" s="523">
        <v>0</v>
      </c>
      <c r="K670" s="523">
        <v>0</v>
      </c>
      <c r="L670" s="523">
        <v>0</v>
      </c>
      <c r="M670" s="430"/>
    </row>
    <row r="671" spans="1:24" s="309" customFormat="1" x14ac:dyDescent="0.2">
      <c r="A671" s="402"/>
      <c r="B671" s="211"/>
      <c r="C671" s="212">
        <v>642</v>
      </c>
      <c r="D671" s="213" t="s">
        <v>287</v>
      </c>
      <c r="E671" s="221"/>
      <c r="F671" s="522">
        <v>0</v>
      </c>
      <c r="G671" s="523">
        <v>0</v>
      </c>
      <c r="H671" s="523">
        <v>0</v>
      </c>
      <c r="I671" s="523">
        <v>0</v>
      </c>
      <c r="J671" s="523">
        <v>0</v>
      </c>
      <c r="K671" s="523">
        <v>0</v>
      </c>
      <c r="L671" s="523">
        <v>0</v>
      </c>
      <c r="M671" s="430"/>
      <c r="O671" s="403"/>
      <c r="P671" s="403"/>
      <c r="Q671" s="403"/>
      <c r="R671" s="403"/>
      <c r="S671" s="403"/>
      <c r="T671" s="403"/>
      <c r="U671" s="403"/>
      <c r="V671" s="403"/>
      <c r="W671" s="403"/>
      <c r="X671" s="403"/>
    </row>
    <row r="672" spans="1:24" s="403" customFormat="1" x14ac:dyDescent="0.2">
      <c r="A672" s="402"/>
      <c r="B672" s="413"/>
      <c r="C672" s="212"/>
      <c r="D672" s="220" t="s">
        <v>870</v>
      </c>
      <c r="E672" s="249" t="s">
        <v>834</v>
      </c>
      <c r="F672" s="203">
        <f t="shared" ref="F672" si="266">SUM(F673:F675)</f>
        <v>99.600000000000009</v>
      </c>
      <c r="G672" s="203">
        <f>SUM(G673:G675)</f>
        <v>64.600000000000009</v>
      </c>
      <c r="H672" s="203">
        <f t="shared" ref="H672" si="267">SUM(H673:H675)</f>
        <v>108</v>
      </c>
      <c r="I672" s="203">
        <f t="shared" ref="I672:L672" si="268">SUM(I673:I675)</f>
        <v>122.8</v>
      </c>
      <c r="J672" s="203">
        <f t="shared" ref="J672" si="269">SUM(J673:J675)</f>
        <v>132.9</v>
      </c>
      <c r="K672" s="203">
        <f t="shared" si="268"/>
        <v>0</v>
      </c>
      <c r="L672" s="203">
        <f t="shared" si="268"/>
        <v>0</v>
      </c>
      <c r="M672" s="425"/>
    </row>
    <row r="673" spans="1:24" s="403" customFormat="1" x14ac:dyDescent="0.2">
      <c r="A673" s="402"/>
      <c r="B673" s="211"/>
      <c r="C673" s="212">
        <v>610</v>
      </c>
      <c r="D673" s="213" t="s">
        <v>115</v>
      </c>
      <c r="E673" s="340"/>
      <c r="F673" s="523">
        <v>72.2</v>
      </c>
      <c r="G673" s="523">
        <v>46.2</v>
      </c>
      <c r="H673" s="523">
        <v>79</v>
      </c>
      <c r="I673" s="523">
        <v>88.8</v>
      </c>
      <c r="J673" s="614">
        <v>88.9</v>
      </c>
      <c r="K673" s="523">
        <v>0</v>
      </c>
      <c r="L673" s="523">
        <v>0</v>
      </c>
      <c r="M673" s="430" t="s">
        <v>1254</v>
      </c>
    </row>
    <row r="674" spans="1:24" s="403" customFormat="1" x14ac:dyDescent="0.2">
      <c r="A674" s="402"/>
      <c r="B674" s="211"/>
      <c r="C674" s="212">
        <v>620</v>
      </c>
      <c r="D674" s="213" t="s">
        <v>116</v>
      </c>
      <c r="E674" s="340"/>
      <c r="F674" s="523">
        <v>25.2</v>
      </c>
      <c r="G674" s="523">
        <v>16.100000000000001</v>
      </c>
      <c r="H674" s="523">
        <v>28</v>
      </c>
      <c r="I674" s="523">
        <v>32</v>
      </c>
      <c r="J674" s="523">
        <v>32</v>
      </c>
      <c r="K674" s="523">
        <v>0</v>
      </c>
      <c r="L674" s="523">
        <v>0</v>
      </c>
      <c r="M674" s="430"/>
    </row>
    <row r="675" spans="1:24" s="309" customFormat="1" x14ac:dyDescent="0.2">
      <c r="A675" s="402"/>
      <c r="B675" s="211"/>
      <c r="C675" s="212">
        <v>630</v>
      </c>
      <c r="D675" s="213" t="s">
        <v>117</v>
      </c>
      <c r="E675" s="340"/>
      <c r="F675" s="523">
        <v>2.2000000000000002</v>
      </c>
      <c r="G675" s="523">
        <v>2.2999999999999998</v>
      </c>
      <c r="H675" s="523">
        <v>1</v>
      </c>
      <c r="I675" s="523">
        <v>2</v>
      </c>
      <c r="J675" s="614">
        <v>12</v>
      </c>
      <c r="K675" s="523">
        <v>0</v>
      </c>
      <c r="L675" s="523">
        <v>0</v>
      </c>
      <c r="M675" s="430" t="s">
        <v>1254</v>
      </c>
      <c r="O675" s="403"/>
      <c r="P675" s="403"/>
      <c r="Q675" s="403"/>
      <c r="R675" s="403"/>
      <c r="S675" s="403"/>
      <c r="T675" s="403"/>
      <c r="U675" s="403"/>
      <c r="V675" s="403"/>
      <c r="W675" s="403"/>
      <c r="X675" s="403"/>
    </row>
    <row r="676" spans="1:24" s="403" customFormat="1" x14ac:dyDescent="0.2">
      <c r="A676" s="402"/>
      <c r="B676" s="211"/>
      <c r="C676" s="219"/>
      <c r="D676" s="220" t="s">
        <v>845</v>
      </c>
      <c r="E676" s="249" t="s">
        <v>834</v>
      </c>
      <c r="F676" s="203">
        <f t="shared" ref="F676" si="270">SUM(F677:F679)</f>
        <v>64.599999999999994</v>
      </c>
      <c r="G676" s="203">
        <f>SUM(G677:G679)</f>
        <v>55.2</v>
      </c>
      <c r="H676" s="203">
        <f t="shared" ref="H676" si="271">SUM(H677:H679)</f>
        <v>64</v>
      </c>
      <c r="I676" s="203">
        <f t="shared" ref="I676:L676" si="272">SUM(I677:I679)</f>
        <v>71.599999999999994</v>
      </c>
      <c r="J676" s="203">
        <f t="shared" ref="J676" si="273">SUM(J677:J679)</f>
        <v>68</v>
      </c>
      <c r="K676" s="203">
        <f t="shared" si="272"/>
        <v>0</v>
      </c>
      <c r="L676" s="203">
        <f t="shared" si="272"/>
        <v>0</v>
      </c>
      <c r="M676" s="349"/>
    </row>
    <row r="677" spans="1:24" s="403" customFormat="1" x14ac:dyDescent="0.2">
      <c r="A677" s="402"/>
      <c r="B677" s="211"/>
      <c r="C677" s="212">
        <v>610</v>
      </c>
      <c r="D677" s="213" t="s">
        <v>115</v>
      </c>
      <c r="E677" s="340"/>
      <c r="F677" s="523">
        <v>41.5</v>
      </c>
      <c r="G677" s="523">
        <v>31.3</v>
      </c>
      <c r="H677" s="523">
        <v>40</v>
      </c>
      <c r="I677" s="523">
        <v>45.3</v>
      </c>
      <c r="J677" s="614">
        <v>41.2</v>
      </c>
      <c r="K677" s="523">
        <v>0</v>
      </c>
      <c r="L677" s="523">
        <v>0</v>
      </c>
      <c r="M677" s="430" t="s">
        <v>1254</v>
      </c>
      <c r="O677" s="206"/>
      <c r="P677" s="206"/>
      <c r="Q677" s="206"/>
      <c r="R677" s="206"/>
      <c r="S677" s="206"/>
      <c r="T677" s="206"/>
      <c r="U677" s="206"/>
      <c r="V677" s="206"/>
      <c r="W677" s="206"/>
      <c r="X677" s="206"/>
    </row>
    <row r="678" spans="1:24" s="403" customFormat="1" x14ac:dyDescent="0.2">
      <c r="A678" s="402"/>
      <c r="B678" s="211"/>
      <c r="C678" s="212">
        <v>620</v>
      </c>
      <c r="D678" s="213" t="s">
        <v>116</v>
      </c>
      <c r="E678" s="340"/>
      <c r="F678" s="523">
        <v>13</v>
      </c>
      <c r="G678" s="523">
        <v>9.6999999999999993</v>
      </c>
      <c r="H678" s="523">
        <v>14</v>
      </c>
      <c r="I678" s="523">
        <v>16.3</v>
      </c>
      <c r="J678" s="614">
        <v>12.8</v>
      </c>
      <c r="K678" s="523">
        <v>0</v>
      </c>
      <c r="L678" s="523">
        <v>0</v>
      </c>
      <c r="M678" s="430" t="s">
        <v>1254</v>
      </c>
      <c r="O678" s="206"/>
      <c r="P678" s="206"/>
      <c r="Q678" s="206"/>
      <c r="R678" s="206"/>
      <c r="S678" s="206"/>
      <c r="T678" s="206"/>
      <c r="U678" s="206"/>
      <c r="V678" s="206"/>
      <c r="W678" s="206"/>
      <c r="X678" s="206"/>
    </row>
    <row r="679" spans="1:24" s="403" customFormat="1" x14ac:dyDescent="0.2">
      <c r="A679" s="395"/>
      <c r="B679" s="211"/>
      <c r="C679" s="212">
        <v>630</v>
      </c>
      <c r="D679" s="213" t="s">
        <v>117</v>
      </c>
      <c r="E679" s="340"/>
      <c r="F679" s="523">
        <v>10.1</v>
      </c>
      <c r="G679" s="523">
        <v>14.2</v>
      </c>
      <c r="H679" s="523">
        <v>10</v>
      </c>
      <c r="I679" s="523">
        <v>10</v>
      </c>
      <c r="J679" s="614">
        <v>14</v>
      </c>
      <c r="K679" s="523">
        <v>0</v>
      </c>
      <c r="L679" s="523">
        <v>0</v>
      </c>
      <c r="M679" s="430" t="s">
        <v>1254</v>
      </c>
      <c r="O679" s="307"/>
      <c r="P679" s="307"/>
      <c r="Q679" s="307"/>
      <c r="R679" s="307"/>
      <c r="S679" s="307"/>
      <c r="T679" s="307"/>
      <c r="U679" s="307"/>
      <c r="V679" s="307"/>
      <c r="W679" s="307"/>
      <c r="X679" s="307"/>
    </row>
    <row r="680" spans="1:24" s="403" customFormat="1" x14ac:dyDescent="0.2">
      <c r="A680" s="395"/>
      <c r="B680" s="211"/>
      <c r="C680" s="219"/>
      <c r="D680" s="220" t="s">
        <v>897</v>
      </c>
      <c r="E680" s="249" t="s">
        <v>834</v>
      </c>
      <c r="F680" s="203">
        <f t="shared" ref="F680" si="274">SUM(F681:F683)</f>
        <v>131</v>
      </c>
      <c r="G680" s="577">
        <f t="shared" ref="G680" si="275">SUM(G681:G684)</f>
        <v>59.300000000000004</v>
      </c>
      <c r="H680" s="203">
        <f t="shared" ref="H680" si="276">SUM(H681:H684)</f>
        <v>191</v>
      </c>
      <c r="I680" s="203">
        <f t="shared" ref="I680:L680" si="277">SUM(I681:I684)</f>
        <v>222.8</v>
      </c>
      <c r="J680" s="203">
        <f t="shared" ref="J680" si="278">SUM(J681:J684)</f>
        <v>229.2</v>
      </c>
      <c r="K680" s="203">
        <f t="shared" si="277"/>
        <v>0</v>
      </c>
      <c r="L680" s="203">
        <f t="shared" si="277"/>
        <v>0</v>
      </c>
      <c r="M680" s="423"/>
      <c r="O680" s="307"/>
      <c r="P680" s="307"/>
      <c r="Q680" s="307"/>
      <c r="R680" s="307"/>
      <c r="S680" s="307"/>
      <c r="T680" s="307"/>
      <c r="U680" s="307"/>
      <c r="V680" s="307"/>
      <c r="W680" s="307"/>
      <c r="X680" s="307"/>
    </row>
    <row r="681" spans="1:24" s="403" customFormat="1" x14ac:dyDescent="0.2">
      <c r="A681" s="395"/>
      <c r="B681" s="211"/>
      <c r="C681" s="212">
        <v>610</v>
      </c>
      <c r="D681" s="213" t="s">
        <v>115</v>
      </c>
      <c r="E681" s="340"/>
      <c r="F681" s="523">
        <v>88.5</v>
      </c>
      <c r="G681" s="523">
        <v>40.700000000000003</v>
      </c>
      <c r="H681" s="523">
        <v>110</v>
      </c>
      <c r="I681" s="523">
        <v>131.5</v>
      </c>
      <c r="J681" s="614">
        <v>136.5</v>
      </c>
      <c r="K681" s="523">
        <v>0</v>
      </c>
      <c r="L681" s="523">
        <v>0</v>
      </c>
      <c r="M681" s="430" t="s">
        <v>1254</v>
      </c>
      <c r="O681" s="307"/>
      <c r="P681" s="307"/>
      <c r="Q681" s="307"/>
      <c r="R681" s="307"/>
      <c r="S681" s="307"/>
      <c r="T681" s="307"/>
      <c r="U681" s="307"/>
      <c r="V681" s="307"/>
      <c r="W681" s="307"/>
      <c r="X681" s="307"/>
    </row>
    <row r="682" spans="1:24" s="403" customFormat="1" x14ac:dyDescent="0.2">
      <c r="A682" s="395"/>
      <c r="B682" s="211"/>
      <c r="C682" s="212">
        <v>620</v>
      </c>
      <c r="D682" s="213" t="s">
        <v>116</v>
      </c>
      <c r="E682" s="340"/>
      <c r="F682" s="523">
        <v>31</v>
      </c>
      <c r="G682" s="523">
        <v>13.9</v>
      </c>
      <c r="H682" s="523">
        <v>37</v>
      </c>
      <c r="I682" s="523">
        <v>47.3</v>
      </c>
      <c r="J682" s="614">
        <v>48.7</v>
      </c>
      <c r="K682" s="523">
        <v>0</v>
      </c>
      <c r="L682" s="523">
        <v>0</v>
      </c>
      <c r="M682" s="430" t="s">
        <v>1254</v>
      </c>
      <c r="O682" s="307"/>
      <c r="P682" s="307"/>
      <c r="Q682" s="307"/>
      <c r="R682" s="307"/>
      <c r="S682" s="307"/>
      <c r="T682" s="307"/>
      <c r="U682" s="307"/>
      <c r="V682" s="307"/>
      <c r="W682" s="307"/>
      <c r="X682" s="307"/>
    </row>
    <row r="683" spans="1:24" x14ac:dyDescent="0.2">
      <c r="A683" s="207"/>
      <c r="B683" s="211"/>
      <c r="C683" s="212">
        <v>630</v>
      </c>
      <c r="D683" s="213" t="s">
        <v>117</v>
      </c>
      <c r="E683" s="340"/>
      <c r="F683" s="523">
        <v>11.5</v>
      </c>
      <c r="G683" s="523">
        <v>0.7</v>
      </c>
      <c r="H683" s="523">
        <v>40</v>
      </c>
      <c r="I683" s="523">
        <v>40</v>
      </c>
      <c r="J683" s="614">
        <v>30</v>
      </c>
      <c r="K683" s="523">
        <v>0</v>
      </c>
      <c r="L683" s="523">
        <v>0</v>
      </c>
      <c r="M683" s="430" t="s">
        <v>1254</v>
      </c>
    </row>
    <row r="684" spans="1:24" x14ac:dyDescent="0.2">
      <c r="A684" s="207"/>
      <c r="B684" s="211"/>
      <c r="C684" s="212">
        <v>640</v>
      </c>
      <c r="D684" s="213" t="s">
        <v>1155</v>
      </c>
      <c r="E684" s="340"/>
      <c r="F684" s="523">
        <v>0</v>
      </c>
      <c r="G684" s="523">
        <v>4</v>
      </c>
      <c r="H684" s="523">
        <v>4</v>
      </c>
      <c r="I684" s="523">
        <v>4</v>
      </c>
      <c r="J684" s="614">
        <v>14</v>
      </c>
      <c r="K684" s="523">
        <v>0</v>
      </c>
      <c r="L684" s="523">
        <v>0</v>
      </c>
      <c r="M684" s="430" t="s">
        <v>1254</v>
      </c>
    </row>
    <row r="685" spans="1:24" s="224" customFormat="1" x14ac:dyDescent="0.2">
      <c r="A685" s="204"/>
      <c r="B685" s="211"/>
      <c r="C685" s="219"/>
      <c r="D685" s="220" t="s">
        <v>1284</v>
      </c>
      <c r="E685" s="250"/>
      <c r="F685" s="203">
        <f>SUM(F686)</f>
        <v>0</v>
      </c>
      <c r="G685" s="203">
        <f t="shared" ref="G685:L685" si="279">SUM(G686)</f>
        <v>0</v>
      </c>
      <c r="H685" s="203">
        <f t="shared" si="279"/>
        <v>0</v>
      </c>
      <c r="I685" s="203">
        <f t="shared" si="279"/>
        <v>0</v>
      </c>
      <c r="J685" s="203">
        <f t="shared" si="279"/>
        <v>19.5</v>
      </c>
      <c r="K685" s="203">
        <f t="shared" si="279"/>
        <v>0</v>
      </c>
      <c r="L685" s="203">
        <f t="shared" si="279"/>
        <v>0</v>
      </c>
      <c r="M685" s="468"/>
    </row>
    <row r="686" spans="1:24" x14ac:dyDescent="0.2">
      <c r="A686" s="207"/>
      <c r="B686" s="211"/>
      <c r="C686" s="212">
        <v>600</v>
      </c>
      <c r="D686" s="213" t="s">
        <v>116</v>
      </c>
      <c r="E686" s="340"/>
      <c r="F686" s="523">
        <v>0</v>
      </c>
      <c r="G686" s="523">
        <v>0</v>
      </c>
      <c r="H686" s="523">
        <v>0</v>
      </c>
      <c r="I686" s="523">
        <v>0</v>
      </c>
      <c r="J686" s="614">
        <v>19.5</v>
      </c>
      <c r="K686" s="523">
        <v>0</v>
      </c>
      <c r="L686" s="523">
        <v>0</v>
      </c>
      <c r="M686" s="430" t="s">
        <v>1254</v>
      </c>
    </row>
    <row r="687" spans="1:24" x14ac:dyDescent="0.2">
      <c r="A687" s="207"/>
      <c r="B687" s="211"/>
      <c r="C687" s="219"/>
      <c r="D687" s="220" t="s">
        <v>855</v>
      </c>
      <c r="E687" s="249" t="s">
        <v>854</v>
      </c>
      <c r="F687" s="203">
        <f t="shared" ref="F687" si="280">SUM(F688:F690)</f>
        <v>25.400000000000002</v>
      </c>
      <c r="G687" s="577">
        <f t="shared" ref="G687" si="281">SUM(G688:G691)</f>
        <v>25.8</v>
      </c>
      <c r="H687" s="203">
        <f t="shared" ref="H687" si="282">SUM(H688:H691)</f>
        <v>38.400000000000006</v>
      </c>
      <c r="I687" s="203">
        <f t="shared" ref="I687:L687" si="283">SUM(I688:I691)</f>
        <v>39</v>
      </c>
      <c r="J687" s="203">
        <f t="shared" ref="J687" si="284">SUM(J688:J691)</f>
        <v>37.700000000000003</v>
      </c>
      <c r="K687" s="203">
        <f t="shared" si="283"/>
        <v>39.700000000000003</v>
      </c>
      <c r="L687" s="203">
        <f t="shared" si="283"/>
        <v>42.2</v>
      </c>
      <c r="M687" s="206"/>
    </row>
    <row r="688" spans="1:24" s="307" customFormat="1" x14ac:dyDescent="0.2">
      <c r="A688" s="306"/>
      <c r="B688" s="211"/>
      <c r="C688" s="212">
        <v>610</v>
      </c>
      <c r="D688" s="259" t="s">
        <v>184</v>
      </c>
      <c r="E688" s="340"/>
      <c r="F688" s="522">
        <v>17.100000000000001</v>
      </c>
      <c r="G688" s="523">
        <v>17.100000000000001</v>
      </c>
      <c r="H688" s="523">
        <v>22</v>
      </c>
      <c r="I688" s="523">
        <v>22</v>
      </c>
      <c r="J688" s="614">
        <v>20.7</v>
      </c>
      <c r="K688" s="523">
        <v>23</v>
      </c>
      <c r="L688" s="523">
        <v>25</v>
      </c>
      <c r="M688" s="430" t="s">
        <v>1254</v>
      </c>
    </row>
    <row r="689" spans="1:24" s="307" customFormat="1" x14ac:dyDescent="0.2">
      <c r="A689" s="308"/>
      <c r="B689" s="211"/>
      <c r="C689" s="212">
        <v>620</v>
      </c>
      <c r="D689" s="213" t="s">
        <v>116</v>
      </c>
      <c r="E689" s="340"/>
      <c r="F689" s="522">
        <v>6.3</v>
      </c>
      <c r="G689" s="523">
        <v>6.4</v>
      </c>
      <c r="H689" s="523">
        <v>7.7</v>
      </c>
      <c r="I689" s="523">
        <v>8</v>
      </c>
      <c r="J689" s="523">
        <v>8</v>
      </c>
      <c r="K689" s="523">
        <v>8</v>
      </c>
      <c r="L689" s="523">
        <v>8.5</v>
      </c>
      <c r="M689" s="430"/>
    </row>
    <row r="690" spans="1:24" s="307" customFormat="1" x14ac:dyDescent="0.2">
      <c r="A690" s="308"/>
      <c r="B690" s="211"/>
      <c r="C690" s="212">
        <v>630</v>
      </c>
      <c r="D690" s="267" t="s">
        <v>117</v>
      </c>
      <c r="E690" s="340"/>
      <c r="F690" s="522">
        <v>2</v>
      </c>
      <c r="G690" s="523">
        <v>1.1000000000000001</v>
      </c>
      <c r="H690" s="523">
        <v>8</v>
      </c>
      <c r="I690" s="523">
        <v>8</v>
      </c>
      <c r="J690" s="523">
        <v>8</v>
      </c>
      <c r="K690" s="523">
        <v>8</v>
      </c>
      <c r="L690" s="523">
        <v>8</v>
      </c>
      <c r="M690" s="430"/>
    </row>
    <row r="691" spans="1:24" s="403" customFormat="1" x14ac:dyDescent="0.2">
      <c r="A691" s="395"/>
      <c r="B691" s="211"/>
      <c r="C691" s="212">
        <v>640</v>
      </c>
      <c r="D691" s="267" t="s">
        <v>1155</v>
      </c>
      <c r="E691" s="340"/>
      <c r="F691" s="522">
        <v>0</v>
      </c>
      <c r="G691" s="523">
        <v>1.2</v>
      </c>
      <c r="H691" s="523">
        <v>0.7</v>
      </c>
      <c r="I691" s="523">
        <v>1</v>
      </c>
      <c r="J691" s="523">
        <v>1</v>
      </c>
      <c r="K691" s="523">
        <v>0.7</v>
      </c>
      <c r="L691" s="523">
        <v>0.7</v>
      </c>
      <c r="M691" s="430"/>
    </row>
    <row r="692" spans="1:24" s="307" customFormat="1" x14ac:dyDescent="0.2">
      <c r="A692" s="308"/>
      <c r="B692" s="285"/>
      <c r="C692" s="286"/>
      <c r="D692" s="275" t="s">
        <v>681</v>
      </c>
      <c r="E692" s="288">
        <v>10</v>
      </c>
      <c r="F692" s="276">
        <f t="shared" ref="F692" si="285">SUM(F694:F697)</f>
        <v>70.400000000000006</v>
      </c>
      <c r="G692" s="277">
        <f>SUM(G694:G697)</f>
        <v>68.2</v>
      </c>
      <c r="H692" s="277">
        <f t="shared" ref="H692" si="286">SUM(H694:H697)</f>
        <v>80.5</v>
      </c>
      <c r="I692" s="277">
        <f t="shared" ref="I692:L692" si="287">SUM(I694:I697)</f>
        <v>67.900000000000006</v>
      </c>
      <c r="J692" s="277">
        <f t="shared" ref="J692" si="288">SUM(J694:J697)</f>
        <v>66.400000000000006</v>
      </c>
      <c r="K692" s="277">
        <f t="shared" si="287"/>
        <v>22</v>
      </c>
      <c r="L692" s="277">
        <f t="shared" si="287"/>
        <v>22</v>
      </c>
      <c r="M692" s="430"/>
    </row>
    <row r="693" spans="1:24" x14ac:dyDescent="0.2">
      <c r="A693" s="204"/>
      <c r="B693" s="211"/>
      <c r="C693" s="219"/>
      <c r="D693" s="220" t="s">
        <v>682</v>
      </c>
      <c r="E693" s="249" t="s">
        <v>756</v>
      </c>
      <c r="F693" s="223"/>
      <c r="G693" s="203"/>
      <c r="H693" s="203"/>
      <c r="I693" s="203"/>
      <c r="J693" s="203"/>
      <c r="K693" s="203"/>
      <c r="L693" s="203"/>
      <c r="M693" s="420"/>
      <c r="O693" s="307"/>
      <c r="P693" s="307"/>
      <c r="Q693" s="307"/>
      <c r="R693" s="307"/>
      <c r="S693" s="307"/>
      <c r="T693" s="307"/>
      <c r="U693" s="307"/>
      <c r="V693" s="307"/>
      <c r="W693" s="307"/>
      <c r="X693" s="307"/>
    </row>
    <row r="694" spans="1:24" x14ac:dyDescent="0.2">
      <c r="A694" s="204"/>
      <c r="B694" s="211">
        <v>610</v>
      </c>
      <c r="C694" s="212"/>
      <c r="D694" s="213" t="s">
        <v>115</v>
      </c>
      <c r="E694" s="340"/>
      <c r="F694" s="523">
        <v>50.4</v>
      </c>
      <c r="G694" s="523">
        <v>47.6</v>
      </c>
      <c r="H694" s="523">
        <v>57.5</v>
      </c>
      <c r="I694" s="523">
        <v>47.7</v>
      </c>
      <c r="J694" s="614">
        <v>46.5</v>
      </c>
      <c r="K694" s="523">
        <v>15</v>
      </c>
      <c r="L694" s="523">
        <v>15</v>
      </c>
      <c r="M694" s="430" t="s">
        <v>1254</v>
      </c>
      <c r="O694" s="307"/>
      <c r="P694" s="307"/>
      <c r="Q694" s="307"/>
      <c r="R694" s="307"/>
      <c r="S694" s="307"/>
      <c r="T694" s="307"/>
      <c r="U694" s="307"/>
      <c r="V694" s="307"/>
      <c r="W694" s="307"/>
      <c r="X694" s="307"/>
    </row>
    <row r="695" spans="1:24" s="307" customFormat="1" x14ac:dyDescent="0.2">
      <c r="A695" s="306"/>
      <c r="B695" s="211">
        <v>620</v>
      </c>
      <c r="C695" s="212"/>
      <c r="D695" s="213" t="s">
        <v>116</v>
      </c>
      <c r="E695" s="340"/>
      <c r="F695" s="523">
        <v>16.5</v>
      </c>
      <c r="G695" s="523">
        <v>16.2</v>
      </c>
      <c r="H695" s="523">
        <v>20</v>
      </c>
      <c r="I695" s="523">
        <v>17.2</v>
      </c>
      <c r="J695" s="614">
        <v>15.9</v>
      </c>
      <c r="K695" s="523">
        <v>5</v>
      </c>
      <c r="L695" s="523">
        <v>5</v>
      </c>
      <c r="M695" s="430" t="s">
        <v>1254</v>
      </c>
    </row>
    <row r="696" spans="1:24" s="307" customFormat="1" x14ac:dyDescent="0.2">
      <c r="A696" s="306"/>
      <c r="B696" s="211">
        <v>630</v>
      </c>
      <c r="C696" s="212"/>
      <c r="D696" s="213" t="s">
        <v>117</v>
      </c>
      <c r="E696" s="340"/>
      <c r="F696" s="523">
        <v>3.4</v>
      </c>
      <c r="G696" s="523">
        <v>1</v>
      </c>
      <c r="H696" s="523">
        <v>1</v>
      </c>
      <c r="I696" s="523">
        <v>1</v>
      </c>
      <c r="J696" s="523">
        <v>1</v>
      </c>
      <c r="K696" s="523">
        <v>1</v>
      </c>
      <c r="L696" s="523">
        <v>1</v>
      </c>
      <c r="M696" s="430"/>
      <c r="O696" s="403"/>
      <c r="P696" s="403"/>
      <c r="Q696" s="403"/>
      <c r="R696" s="403"/>
      <c r="S696" s="403"/>
      <c r="T696" s="403"/>
      <c r="U696" s="403"/>
      <c r="V696" s="403"/>
      <c r="W696" s="403"/>
      <c r="X696" s="403"/>
    </row>
    <row r="697" spans="1:24" s="307" customFormat="1" x14ac:dyDescent="0.2">
      <c r="A697" s="306"/>
      <c r="B697" s="211">
        <v>642</v>
      </c>
      <c r="C697" s="212"/>
      <c r="D697" s="213" t="s">
        <v>111</v>
      </c>
      <c r="E697" s="340"/>
      <c r="F697" s="522">
        <v>0.1</v>
      </c>
      <c r="G697" s="523">
        <v>3.4</v>
      </c>
      <c r="H697" s="523">
        <v>2</v>
      </c>
      <c r="I697" s="523">
        <v>2</v>
      </c>
      <c r="J697" s="614">
        <v>3</v>
      </c>
      <c r="K697" s="523">
        <v>1</v>
      </c>
      <c r="L697" s="523">
        <v>1</v>
      </c>
      <c r="M697" s="430" t="s">
        <v>1254</v>
      </c>
      <c r="O697" s="206"/>
      <c r="P697" s="206"/>
      <c r="Q697" s="206"/>
      <c r="R697" s="206"/>
      <c r="S697" s="206"/>
      <c r="T697" s="206"/>
      <c r="U697" s="206"/>
      <c r="V697" s="206"/>
      <c r="W697" s="206"/>
      <c r="X697" s="206"/>
    </row>
    <row r="698" spans="1:24" s="307" customFormat="1" x14ac:dyDescent="0.2">
      <c r="A698" s="308"/>
      <c r="B698" s="285"/>
      <c r="C698" s="286"/>
      <c r="D698" s="275" t="s">
        <v>212</v>
      </c>
      <c r="E698" s="285" t="s">
        <v>680</v>
      </c>
      <c r="F698" s="277">
        <f t="shared" ref="F698:L698" si="289">SUM(F699+F703+F705+F706+F707+F708)</f>
        <v>119</v>
      </c>
      <c r="G698" s="277">
        <f>SUM(G699+G705+G706+G707+G708)</f>
        <v>182</v>
      </c>
      <c r="H698" s="277">
        <f t="shared" ref="H698" si="290">SUM(H699+H703+H705+H706+H707+H708)</f>
        <v>116.3</v>
      </c>
      <c r="I698" s="277">
        <f t="shared" si="289"/>
        <v>114.1</v>
      </c>
      <c r="J698" s="277">
        <f>SUM(J703:J708)</f>
        <v>124.1</v>
      </c>
      <c r="K698" s="277">
        <f t="shared" si="289"/>
        <v>114.1</v>
      </c>
      <c r="L698" s="277">
        <f t="shared" si="289"/>
        <v>114.1</v>
      </c>
      <c r="M698" s="444"/>
    </row>
    <row r="699" spans="1:24" s="307" customFormat="1" ht="12.75" customHeight="1" x14ac:dyDescent="0.2">
      <c r="A699" s="308"/>
      <c r="B699" s="211"/>
      <c r="C699" s="212"/>
      <c r="D699" s="220" t="s">
        <v>145</v>
      </c>
      <c r="E699" s="211"/>
      <c r="F699" s="203">
        <f>SUM(F700:F702)</f>
        <v>0</v>
      </c>
      <c r="G699" s="203">
        <f t="shared" ref="G699:L699" si="291">SUM(G700:G704)</f>
        <v>53</v>
      </c>
      <c r="H699" s="203">
        <f t="shared" si="291"/>
        <v>0</v>
      </c>
      <c r="I699" s="203">
        <f t="shared" si="291"/>
        <v>0</v>
      </c>
      <c r="J699" s="203">
        <f>SUM(J700:J702)</f>
        <v>0</v>
      </c>
      <c r="K699" s="203">
        <f t="shared" si="291"/>
        <v>0</v>
      </c>
      <c r="L699" s="203">
        <f t="shared" si="291"/>
        <v>0</v>
      </c>
      <c r="M699" s="420"/>
    </row>
    <row r="700" spans="1:24" s="307" customFormat="1" x14ac:dyDescent="0.2">
      <c r="A700" s="308"/>
      <c r="B700" s="211"/>
      <c r="C700" s="212">
        <v>610</v>
      </c>
      <c r="D700" s="213" t="s">
        <v>115</v>
      </c>
      <c r="E700" s="340"/>
      <c r="F700" s="523">
        <v>0</v>
      </c>
      <c r="G700" s="523">
        <v>0</v>
      </c>
      <c r="H700" s="523">
        <v>0</v>
      </c>
      <c r="I700" s="523">
        <v>0</v>
      </c>
      <c r="J700" s="523">
        <v>0</v>
      </c>
      <c r="K700" s="523">
        <v>0</v>
      </c>
      <c r="L700" s="523">
        <v>0</v>
      </c>
      <c r="M700" s="420"/>
      <c r="O700" s="403"/>
      <c r="P700" s="403"/>
      <c r="Q700" s="403"/>
      <c r="R700" s="403"/>
      <c r="S700" s="403"/>
      <c r="T700" s="403"/>
      <c r="U700" s="403"/>
      <c r="V700" s="403"/>
      <c r="W700" s="403"/>
      <c r="X700" s="403"/>
    </row>
    <row r="701" spans="1:24" s="307" customFormat="1" ht="12.75" customHeight="1" x14ac:dyDescent="0.2">
      <c r="A701" s="306"/>
      <c r="B701" s="211"/>
      <c r="C701" s="212">
        <v>620</v>
      </c>
      <c r="D701" s="213" t="s">
        <v>116</v>
      </c>
      <c r="E701" s="340"/>
      <c r="F701" s="523">
        <v>0</v>
      </c>
      <c r="G701" s="523">
        <v>0</v>
      </c>
      <c r="H701" s="523">
        <v>0</v>
      </c>
      <c r="I701" s="523">
        <v>0</v>
      </c>
      <c r="J701" s="523">
        <v>0</v>
      </c>
      <c r="K701" s="523">
        <v>0</v>
      </c>
      <c r="L701" s="523">
        <v>0</v>
      </c>
      <c r="M701" s="420"/>
    </row>
    <row r="702" spans="1:24" s="403" customFormat="1" ht="12.75" customHeight="1" x14ac:dyDescent="0.2">
      <c r="A702" s="402"/>
      <c r="B702" s="211"/>
      <c r="C702" s="212">
        <v>630</v>
      </c>
      <c r="D702" s="213" t="s">
        <v>931</v>
      </c>
      <c r="E702" s="340"/>
      <c r="F702" s="523">
        <v>0</v>
      </c>
      <c r="G702" s="523">
        <v>0</v>
      </c>
      <c r="H702" s="523">
        <v>0</v>
      </c>
      <c r="I702" s="523">
        <v>0</v>
      </c>
      <c r="J702" s="523">
        <v>0</v>
      </c>
      <c r="K702" s="523">
        <v>0</v>
      </c>
      <c r="L702" s="523">
        <v>0</v>
      </c>
      <c r="M702" s="420"/>
      <c r="O702" s="309"/>
      <c r="P702" s="309"/>
      <c r="Q702" s="309"/>
      <c r="R702" s="309"/>
      <c r="S702" s="309"/>
      <c r="T702" s="309"/>
      <c r="U702" s="309"/>
      <c r="V702" s="309"/>
      <c r="W702" s="309"/>
      <c r="X702" s="309"/>
    </row>
    <row r="703" spans="1:24" s="403" customFormat="1" ht="12.75" customHeight="1" x14ac:dyDescent="0.2">
      <c r="A703" s="402"/>
      <c r="B703" s="211"/>
      <c r="C703" s="212">
        <v>630</v>
      </c>
      <c r="D703" s="213" t="s">
        <v>1128</v>
      </c>
      <c r="E703" s="340"/>
      <c r="F703" s="523">
        <v>28.8</v>
      </c>
      <c r="G703" s="523">
        <v>53</v>
      </c>
      <c r="H703" s="523">
        <v>0</v>
      </c>
      <c r="I703" s="523">
        <v>0</v>
      </c>
      <c r="J703" s="614">
        <v>10</v>
      </c>
      <c r="K703" s="523">
        <v>0</v>
      </c>
      <c r="L703" s="523">
        <v>0</v>
      </c>
      <c r="M703" s="430" t="s">
        <v>1254</v>
      </c>
      <c r="O703" s="309"/>
      <c r="P703" s="309"/>
      <c r="Q703" s="309"/>
      <c r="R703" s="309"/>
      <c r="S703" s="309"/>
      <c r="T703" s="309"/>
      <c r="U703" s="309"/>
      <c r="V703" s="309"/>
      <c r="W703" s="309"/>
      <c r="X703" s="309"/>
    </row>
    <row r="704" spans="1:24" x14ac:dyDescent="0.2">
      <c r="A704" s="207"/>
      <c r="B704" s="211"/>
      <c r="C704" s="212">
        <v>642013</v>
      </c>
      <c r="D704" s="213" t="s">
        <v>620</v>
      </c>
      <c r="E704" s="340"/>
      <c r="F704" s="523">
        <v>0</v>
      </c>
      <c r="G704" s="523">
        <v>0</v>
      </c>
      <c r="H704" s="523">
        <v>0</v>
      </c>
      <c r="I704" s="523">
        <v>0</v>
      </c>
      <c r="J704" s="523">
        <v>0</v>
      </c>
      <c r="K704" s="523">
        <v>0</v>
      </c>
      <c r="L704" s="523">
        <v>0</v>
      </c>
      <c r="M704" s="420"/>
      <c r="O704" s="403"/>
      <c r="P704" s="403"/>
      <c r="Q704" s="403"/>
      <c r="R704" s="403"/>
      <c r="S704" s="403"/>
      <c r="T704" s="403"/>
      <c r="U704" s="403"/>
      <c r="V704" s="403"/>
      <c r="W704" s="403"/>
      <c r="X704" s="403"/>
    </row>
    <row r="705" spans="1:24" s="307" customFormat="1" x14ac:dyDescent="0.2">
      <c r="A705" s="306"/>
      <c r="B705" s="413" t="s">
        <v>591</v>
      </c>
      <c r="C705" s="212">
        <v>642002</v>
      </c>
      <c r="D705" s="213" t="s">
        <v>1020</v>
      </c>
      <c r="E705" s="340"/>
      <c r="F705" s="523">
        <v>0</v>
      </c>
      <c r="G705" s="523">
        <v>5.5</v>
      </c>
      <c r="H705" s="523">
        <v>22</v>
      </c>
      <c r="I705" s="523">
        <v>19.8</v>
      </c>
      <c r="J705" s="523">
        <v>19.8</v>
      </c>
      <c r="K705" s="523">
        <v>19.8</v>
      </c>
      <c r="L705" s="523">
        <v>19.8</v>
      </c>
      <c r="M705" s="206"/>
      <c r="O705" s="403"/>
      <c r="P705" s="403"/>
      <c r="Q705" s="403"/>
      <c r="R705" s="403"/>
      <c r="S705" s="403"/>
      <c r="T705" s="403"/>
      <c r="U705" s="403"/>
      <c r="V705" s="403"/>
      <c r="W705" s="403"/>
      <c r="X705" s="403"/>
    </row>
    <row r="706" spans="1:24" s="307" customFormat="1" x14ac:dyDescent="0.2">
      <c r="A706" s="306"/>
      <c r="B706" s="413" t="s">
        <v>592</v>
      </c>
      <c r="C706" s="212">
        <v>642014</v>
      </c>
      <c r="D706" s="213" t="s">
        <v>350</v>
      </c>
      <c r="E706" s="340"/>
      <c r="F706" s="523">
        <v>1.6</v>
      </c>
      <c r="G706" s="523">
        <v>1</v>
      </c>
      <c r="H706" s="523">
        <v>2.8</v>
      </c>
      <c r="I706" s="523">
        <v>2.8</v>
      </c>
      <c r="J706" s="523">
        <v>2.8</v>
      </c>
      <c r="K706" s="523">
        <v>2.8</v>
      </c>
      <c r="L706" s="523">
        <v>2.8</v>
      </c>
      <c r="M706" s="420"/>
    </row>
    <row r="707" spans="1:24" s="403" customFormat="1" x14ac:dyDescent="0.2">
      <c r="A707" s="402"/>
      <c r="B707" s="413" t="s">
        <v>591</v>
      </c>
      <c r="C707" s="212">
        <v>642024</v>
      </c>
      <c r="D707" s="213" t="s">
        <v>352</v>
      </c>
      <c r="E707" s="340"/>
      <c r="F707" s="523">
        <v>0</v>
      </c>
      <c r="G707" s="523">
        <v>0</v>
      </c>
      <c r="H707" s="523">
        <v>1.5</v>
      </c>
      <c r="I707" s="523">
        <v>1.5</v>
      </c>
      <c r="J707" s="523">
        <v>1.5</v>
      </c>
      <c r="K707" s="523">
        <v>1.5</v>
      </c>
      <c r="L707" s="523">
        <v>1.5</v>
      </c>
      <c r="M707" s="420"/>
      <c r="O707" s="307"/>
      <c r="P707" s="307"/>
      <c r="Q707" s="307"/>
      <c r="R707" s="307"/>
      <c r="S707" s="307"/>
      <c r="T707" s="307"/>
      <c r="U707" s="307"/>
      <c r="V707" s="307"/>
      <c r="W707" s="307"/>
      <c r="X707" s="307"/>
    </row>
    <row r="708" spans="1:24" s="307" customFormat="1" x14ac:dyDescent="0.2">
      <c r="A708" s="308"/>
      <c r="B708" s="413" t="s">
        <v>593</v>
      </c>
      <c r="C708" s="212">
        <v>642026</v>
      </c>
      <c r="D708" s="213" t="s">
        <v>213</v>
      </c>
      <c r="E708" s="340"/>
      <c r="F708" s="523">
        <v>88.6</v>
      </c>
      <c r="G708" s="523">
        <v>122.5</v>
      </c>
      <c r="H708" s="523">
        <v>90</v>
      </c>
      <c r="I708" s="523">
        <v>90</v>
      </c>
      <c r="J708" s="523">
        <v>90</v>
      </c>
      <c r="K708" s="523">
        <v>90</v>
      </c>
      <c r="L708" s="523">
        <v>90</v>
      </c>
      <c r="M708" s="430"/>
      <c r="O708" s="403"/>
      <c r="P708" s="403"/>
      <c r="Q708" s="403"/>
      <c r="R708" s="403"/>
      <c r="S708" s="403"/>
      <c r="T708" s="403"/>
      <c r="U708" s="403"/>
      <c r="V708" s="403"/>
      <c r="W708" s="403"/>
      <c r="X708" s="403"/>
    </row>
    <row r="709" spans="1:24" s="309" customFormat="1" x14ac:dyDescent="0.2">
      <c r="A709" s="402"/>
      <c r="B709" s="488"/>
      <c r="C709" s="286"/>
      <c r="D709" s="275" t="s">
        <v>893</v>
      </c>
      <c r="E709" s="490" t="s">
        <v>892</v>
      </c>
      <c r="F709" s="276">
        <f t="shared" ref="F709" si="292">SUM(F710:F714)</f>
        <v>0.7</v>
      </c>
      <c r="G709" s="277">
        <f>SUM(G710:G714)</f>
        <v>0</v>
      </c>
      <c r="H709" s="277">
        <f t="shared" ref="H709" si="293">SUM(H710:H714)</f>
        <v>0</v>
      </c>
      <c r="I709" s="277">
        <f t="shared" ref="I709:L709" si="294">SUM(I710:I714)</f>
        <v>0</v>
      </c>
      <c r="J709" s="277">
        <f t="shared" ref="J709" si="295">SUM(J710:J714)</f>
        <v>0</v>
      </c>
      <c r="K709" s="277">
        <f t="shared" si="294"/>
        <v>0</v>
      </c>
      <c r="L709" s="277">
        <f t="shared" si="294"/>
        <v>0</v>
      </c>
      <c r="M709" s="420"/>
      <c r="O709" s="307"/>
      <c r="P709" s="307"/>
      <c r="Q709" s="307"/>
      <c r="R709" s="307"/>
      <c r="S709" s="307"/>
      <c r="T709" s="307"/>
      <c r="U709" s="307"/>
      <c r="V709" s="307"/>
      <c r="W709" s="307"/>
      <c r="X709" s="307"/>
    </row>
    <row r="710" spans="1:24" s="403" customFormat="1" x14ac:dyDescent="0.2">
      <c r="A710" s="402"/>
      <c r="B710" s="211">
        <v>610</v>
      </c>
      <c r="C710" s="212"/>
      <c r="D710" s="213" t="s">
        <v>1018</v>
      </c>
      <c r="E710" s="487"/>
      <c r="F710" s="522">
        <v>0</v>
      </c>
      <c r="G710" s="523">
        <v>0</v>
      </c>
      <c r="H710" s="523">
        <v>0</v>
      </c>
      <c r="I710" s="523">
        <v>0</v>
      </c>
      <c r="J710" s="523">
        <v>0</v>
      </c>
      <c r="K710" s="523">
        <v>0</v>
      </c>
      <c r="L710" s="523">
        <v>0</v>
      </c>
      <c r="M710" s="174"/>
      <c r="O710" s="307"/>
      <c r="P710" s="307"/>
      <c r="Q710" s="307"/>
      <c r="R710" s="307"/>
      <c r="S710" s="307"/>
      <c r="T710" s="307"/>
      <c r="U710" s="307"/>
      <c r="V710" s="307"/>
      <c r="W710" s="307"/>
      <c r="X710" s="307"/>
    </row>
    <row r="711" spans="1:24" s="403" customFormat="1" x14ac:dyDescent="0.2">
      <c r="A711" s="402"/>
      <c r="B711" s="211">
        <v>620</v>
      </c>
      <c r="C711" s="212"/>
      <c r="D711" s="213" t="s">
        <v>1019</v>
      </c>
      <c r="E711" s="487"/>
      <c r="F711" s="522">
        <v>0</v>
      </c>
      <c r="G711" s="523">
        <v>0</v>
      </c>
      <c r="H711" s="523">
        <v>0</v>
      </c>
      <c r="I711" s="523">
        <v>0</v>
      </c>
      <c r="J711" s="523">
        <v>0</v>
      </c>
      <c r="K711" s="523">
        <v>0</v>
      </c>
      <c r="L711" s="523">
        <v>0</v>
      </c>
      <c r="M711" s="420"/>
      <c r="O711" s="307"/>
      <c r="P711" s="307"/>
      <c r="Q711" s="307"/>
      <c r="R711" s="307"/>
      <c r="S711" s="307"/>
      <c r="T711" s="307"/>
      <c r="U711" s="307"/>
      <c r="V711" s="307"/>
      <c r="W711" s="307"/>
      <c r="X711" s="307"/>
    </row>
    <row r="712" spans="1:24" s="307" customFormat="1" x14ac:dyDescent="0.2">
      <c r="A712" s="306"/>
      <c r="B712" s="211">
        <v>630</v>
      </c>
      <c r="C712" s="212"/>
      <c r="D712" s="213" t="s">
        <v>117</v>
      </c>
      <c r="E712" s="487"/>
      <c r="F712" s="522">
        <v>0</v>
      </c>
      <c r="G712" s="523">
        <v>0</v>
      </c>
      <c r="H712" s="523">
        <v>0</v>
      </c>
      <c r="I712" s="523">
        <v>0</v>
      </c>
      <c r="J712" s="523">
        <v>0</v>
      </c>
      <c r="K712" s="523">
        <v>0</v>
      </c>
      <c r="L712" s="523">
        <v>0</v>
      </c>
      <c r="M712" s="420"/>
    </row>
    <row r="713" spans="1:24" s="307" customFormat="1" x14ac:dyDescent="0.2">
      <c r="A713" s="308"/>
      <c r="B713" s="211"/>
      <c r="C713" s="212">
        <v>637005</v>
      </c>
      <c r="D713" s="213" t="s">
        <v>141</v>
      </c>
      <c r="E713" s="340"/>
      <c r="F713" s="523">
        <v>0</v>
      </c>
      <c r="G713" s="523">
        <v>0</v>
      </c>
      <c r="H713" s="523">
        <v>0</v>
      </c>
      <c r="I713" s="523">
        <v>0</v>
      </c>
      <c r="J713" s="523">
        <v>0</v>
      </c>
      <c r="K713" s="523">
        <v>0</v>
      </c>
      <c r="L713" s="523">
        <v>0</v>
      </c>
      <c r="M713" s="420"/>
      <c r="O713" s="403"/>
      <c r="P713" s="403"/>
      <c r="Q713" s="403"/>
      <c r="R713" s="403"/>
      <c r="S713" s="403"/>
      <c r="T713" s="403"/>
      <c r="U713" s="403"/>
      <c r="V713" s="403"/>
      <c r="W713" s="403"/>
      <c r="X713" s="403"/>
    </row>
    <row r="714" spans="1:24" s="403" customFormat="1" x14ac:dyDescent="0.2">
      <c r="A714" s="395"/>
      <c r="B714" s="413"/>
      <c r="C714" s="212">
        <v>630</v>
      </c>
      <c r="D714" s="213" t="s">
        <v>1041</v>
      </c>
      <c r="E714" s="341"/>
      <c r="F714" s="522">
        <v>0.7</v>
      </c>
      <c r="G714" s="523">
        <v>0</v>
      </c>
      <c r="H714" s="523">
        <v>0</v>
      </c>
      <c r="I714" s="523">
        <v>0</v>
      </c>
      <c r="J714" s="523">
        <v>0</v>
      </c>
      <c r="K714" s="523">
        <v>0</v>
      </c>
      <c r="L714" s="523">
        <v>0</v>
      </c>
      <c r="M714" s="420"/>
      <c r="O714" s="206"/>
      <c r="P714" s="206"/>
      <c r="Q714" s="206"/>
      <c r="R714" s="206"/>
      <c r="S714" s="206"/>
      <c r="T714" s="206"/>
      <c r="U714" s="206"/>
      <c r="V714" s="206"/>
      <c r="W714" s="206"/>
      <c r="X714" s="206"/>
    </row>
    <row r="715" spans="1:24" s="307" customFormat="1" x14ac:dyDescent="0.2">
      <c r="A715" s="306"/>
      <c r="B715" s="285"/>
      <c r="C715" s="286"/>
      <c r="D715" s="275" t="s">
        <v>707</v>
      </c>
      <c r="E715" s="292"/>
      <c r="F715" s="276">
        <f t="shared" ref="F715" si="296">SUM(F716)</f>
        <v>305.5</v>
      </c>
      <c r="G715" s="277">
        <f>SUM(G716)</f>
        <v>759.6</v>
      </c>
      <c r="H715" s="277">
        <f t="shared" ref="H715:L715" si="297">SUM(H716)</f>
        <v>214.1</v>
      </c>
      <c r="I715" s="277">
        <f t="shared" si="297"/>
        <v>214.1</v>
      </c>
      <c r="J715" s="277">
        <f t="shared" si="297"/>
        <v>214.1</v>
      </c>
      <c r="K715" s="277">
        <f t="shared" si="297"/>
        <v>214.1</v>
      </c>
      <c r="L715" s="277">
        <f t="shared" si="297"/>
        <v>214.1</v>
      </c>
      <c r="M715" s="420"/>
    </row>
    <row r="716" spans="1:24" s="307" customFormat="1" x14ac:dyDescent="0.2">
      <c r="A716" s="308"/>
      <c r="B716" s="232">
        <v>800</v>
      </c>
      <c r="C716" s="219"/>
      <c r="D716" s="220" t="s">
        <v>251</v>
      </c>
      <c r="E716" s="249"/>
      <c r="F716" s="203">
        <f t="shared" ref="F716:L716" si="298">SUM(F717:F725)</f>
        <v>305.5</v>
      </c>
      <c r="G716" s="203">
        <f>SUM(G717:G725)</f>
        <v>759.6</v>
      </c>
      <c r="H716" s="203">
        <f t="shared" ref="H716" si="299">SUM(H717:H725)</f>
        <v>214.1</v>
      </c>
      <c r="I716" s="203">
        <f t="shared" si="298"/>
        <v>214.1</v>
      </c>
      <c r="J716" s="203">
        <f t="shared" ref="J716" si="300">SUM(J717:J725)</f>
        <v>214.1</v>
      </c>
      <c r="K716" s="203">
        <f t="shared" si="298"/>
        <v>214.1</v>
      </c>
      <c r="L716" s="203">
        <f t="shared" si="298"/>
        <v>214.1</v>
      </c>
      <c r="M716" s="420"/>
    </row>
    <row r="717" spans="1:24" s="307" customFormat="1" x14ac:dyDescent="0.2">
      <c r="A717" s="308"/>
      <c r="B717" s="232"/>
      <c r="C717" s="212">
        <v>819002</v>
      </c>
      <c r="D717" s="213" t="s">
        <v>887</v>
      </c>
      <c r="E717" s="249" t="s">
        <v>673</v>
      </c>
      <c r="F717" s="522">
        <v>1.8</v>
      </c>
      <c r="G717" s="523">
        <v>0</v>
      </c>
      <c r="H717" s="523">
        <v>0</v>
      </c>
      <c r="I717" s="523">
        <v>0</v>
      </c>
      <c r="J717" s="523">
        <v>0</v>
      </c>
      <c r="K717" s="523">
        <v>0</v>
      </c>
      <c r="L717" s="523">
        <v>0</v>
      </c>
      <c r="M717" s="420"/>
      <c r="O717" s="403"/>
      <c r="P717" s="403"/>
      <c r="Q717" s="403"/>
      <c r="R717" s="403"/>
      <c r="S717" s="403"/>
      <c r="T717" s="403"/>
      <c r="U717" s="403"/>
      <c r="V717" s="403"/>
      <c r="W717" s="403"/>
      <c r="X717" s="403"/>
    </row>
    <row r="718" spans="1:24" s="307" customFormat="1" x14ac:dyDescent="0.2">
      <c r="A718" s="308"/>
      <c r="B718" s="232"/>
      <c r="C718" s="212">
        <v>819002</v>
      </c>
      <c r="D718" s="213" t="s">
        <v>888</v>
      </c>
      <c r="E718" s="249" t="s">
        <v>867</v>
      </c>
      <c r="F718" s="522">
        <v>24</v>
      </c>
      <c r="G718" s="523">
        <v>20</v>
      </c>
      <c r="H718" s="523">
        <v>0</v>
      </c>
      <c r="I718" s="523">
        <v>0</v>
      </c>
      <c r="J718" s="523">
        <v>0</v>
      </c>
      <c r="K718" s="523">
        <v>0</v>
      </c>
      <c r="L718" s="523">
        <v>0</v>
      </c>
      <c r="M718" s="430"/>
    </row>
    <row r="719" spans="1:24" s="403" customFormat="1" x14ac:dyDescent="0.2">
      <c r="A719" s="395"/>
      <c r="B719" s="211"/>
      <c r="C719" s="212">
        <v>821005</v>
      </c>
      <c r="D719" s="213" t="s">
        <v>430</v>
      </c>
      <c r="E719" s="249" t="s">
        <v>656</v>
      </c>
      <c r="F719" s="523">
        <v>243.8</v>
      </c>
      <c r="G719" s="523">
        <v>648.1</v>
      </c>
      <c r="H719" s="523">
        <v>214.1</v>
      </c>
      <c r="I719" s="523">
        <v>214.1</v>
      </c>
      <c r="J719" s="523">
        <v>214.1</v>
      </c>
      <c r="K719" s="523">
        <v>214.1</v>
      </c>
      <c r="L719" s="523">
        <v>214.1</v>
      </c>
      <c r="M719" s="545"/>
      <c r="O719" s="307"/>
      <c r="P719" s="307"/>
      <c r="Q719" s="307"/>
      <c r="R719" s="307"/>
      <c r="S719" s="307"/>
      <c r="T719" s="307"/>
      <c r="U719" s="307"/>
      <c r="V719" s="307"/>
      <c r="W719" s="307"/>
      <c r="X719" s="307"/>
    </row>
    <row r="720" spans="1:24" s="403" customFormat="1" x14ac:dyDescent="0.2">
      <c r="A720" s="395"/>
      <c r="B720" s="211"/>
      <c r="C720" s="212">
        <v>821005</v>
      </c>
      <c r="D720" s="213" t="s">
        <v>1156</v>
      </c>
      <c r="E720" s="249" t="s">
        <v>656</v>
      </c>
      <c r="F720" s="523">
        <v>0</v>
      </c>
      <c r="G720" s="523">
        <v>0</v>
      </c>
      <c r="H720" s="523">
        <v>0</v>
      </c>
      <c r="I720" s="523">
        <v>0</v>
      </c>
      <c r="J720" s="523">
        <v>0</v>
      </c>
      <c r="K720" s="523">
        <v>0</v>
      </c>
      <c r="L720" s="523">
        <v>0</v>
      </c>
      <c r="M720" s="545"/>
    </row>
    <row r="721" spans="1:24" s="307" customFormat="1" x14ac:dyDescent="0.2">
      <c r="A721" s="308"/>
      <c r="B721" s="211"/>
      <c r="C721" s="212">
        <v>821010</v>
      </c>
      <c r="D721" s="213" t="s">
        <v>695</v>
      </c>
      <c r="E721" s="249" t="s">
        <v>656</v>
      </c>
      <c r="F721" s="523">
        <v>0.4</v>
      </c>
      <c r="G721" s="523">
        <v>62.2</v>
      </c>
      <c r="H721" s="523">
        <v>0</v>
      </c>
      <c r="I721" s="523">
        <v>0</v>
      </c>
      <c r="J721" s="523">
        <v>0</v>
      </c>
      <c r="K721" s="523">
        <v>0</v>
      </c>
      <c r="L721" s="523">
        <v>0</v>
      </c>
      <c r="M721" s="206"/>
    </row>
    <row r="722" spans="1:24" s="307" customFormat="1" x14ac:dyDescent="0.2">
      <c r="A722" s="308"/>
      <c r="B722" s="232"/>
      <c r="C722" s="212">
        <v>8210072</v>
      </c>
      <c r="D722" s="213" t="s">
        <v>691</v>
      </c>
      <c r="E722" s="249" t="s">
        <v>670</v>
      </c>
      <c r="F722" s="522">
        <v>25.1</v>
      </c>
      <c r="G722" s="523">
        <v>25.3</v>
      </c>
      <c r="H722" s="523">
        <v>0</v>
      </c>
      <c r="I722" s="523">
        <v>0</v>
      </c>
      <c r="J722" s="523">
        <v>0</v>
      </c>
      <c r="K722" s="523">
        <v>0</v>
      </c>
      <c r="L722" s="523">
        <v>0</v>
      </c>
      <c r="M722" s="420"/>
      <c r="O722" s="403"/>
      <c r="P722" s="403"/>
      <c r="Q722" s="403"/>
      <c r="R722" s="403"/>
      <c r="S722" s="403"/>
      <c r="T722" s="403"/>
      <c r="U722" s="403"/>
      <c r="V722" s="403"/>
      <c r="W722" s="403"/>
      <c r="X722" s="403"/>
    </row>
    <row r="723" spans="1:24" s="403" customFormat="1" x14ac:dyDescent="0.2">
      <c r="A723" s="395"/>
      <c r="B723" s="211"/>
      <c r="C723" s="212">
        <v>8210071</v>
      </c>
      <c r="D723" s="213" t="s">
        <v>692</v>
      </c>
      <c r="E723" s="340"/>
      <c r="F723" s="522">
        <v>4</v>
      </c>
      <c r="G723" s="523">
        <v>4</v>
      </c>
      <c r="H723" s="523">
        <v>0</v>
      </c>
      <c r="I723" s="523">
        <v>0</v>
      </c>
      <c r="J723" s="523">
        <v>0</v>
      </c>
      <c r="K723" s="523">
        <v>0</v>
      </c>
      <c r="L723" s="523">
        <v>0</v>
      </c>
      <c r="M723" s="420"/>
      <c r="O723" s="307"/>
      <c r="P723" s="307"/>
      <c r="Q723" s="307"/>
      <c r="R723" s="307"/>
      <c r="S723" s="307"/>
      <c r="T723" s="307"/>
      <c r="U723" s="307"/>
      <c r="V723" s="307"/>
      <c r="W723" s="307"/>
      <c r="X723" s="307"/>
    </row>
    <row r="724" spans="1:24" s="307" customFormat="1" x14ac:dyDescent="0.2">
      <c r="A724" s="308"/>
      <c r="B724" s="211"/>
      <c r="C724" s="212">
        <v>821005</v>
      </c>
      <c r="D724" s="213" t="s">
        <v>958</v>
      </c>
      <c r="E724" s="341"/>
      <c r="F724" s="522">
        <v>6.4</v>
      </c>
      <c r="G724" s="523">
        <v>0</v>
      </c>
      <c r="H724" s="523">
        <v>0</v>
      </c>
      <c r="I724" s="523">
        <v>0</v>
      </c>
      <c r="J724" s="523">
        <v>0</v>
      </c>
      <c r="K724" s="523">
        <v>0</v>
      </c>
      <c r="L724" s="523">
        <v>0</v>
      </c>
      <c r="M724" s="420"/>
      <c r="O724" s="309"/>
      <c r="P724" s="309"/>
      <c r="Q724" s="309"/>
      <c r="R724" s="309"/>
      <c r="S724" s="309"/>
      <c r="T724" s="309"/>
      <c r="U724" s="309"/>
      <c r="V724" s="309"/>
      <c r="W724" s="309"/>
      <c r="X724" s="309"/>
    </row>
    <row r="725" spans="1:24" s="307" customFormat="1" x14ac:dyDescent="0.2">
      <c r="A725" s="306"/>
      <c r="B725" s="211"/>
      <c r="C725" s="212">
        <v>824</v>
      </c>
      <c r="D725" s="213" t="s">
        <v>861</v>
      </c>
      <c r="E725" s="341"/>
      <c r="F725" s="522">
        <v>0</v>
      </c>
      <c r="G725" s="523">
        <v>0</v>
      </c>
      <c r="H725" s="523">
        <v>0</v>
      </c>
      <c r="I725" s="523">
        <v>0</v>
      </c>
      <c r="J725" s="523">
        <v>0</v>
      </c>
      <c r="K725" s="523">
        <v>0</v>
      </c>
      <c r="L725" s="523">
        <v>0</v>
      </c>
      <c r="M725" s="420"/>
      <c r="O725" s="403"/>
      <c r="P725" s="403"/>
      <c r="Q725" s="403"/>
      <c r="R725" s="403"/>
      <c r="S725" s="403"/>
      <c r="T725" s="403"/>
      <c r="U725" s="403"/>
      <c r="V725" s="403"/>
      <c r="W725" s="403"/>
      <c r="X725" s="403"/>
    </row>
    <row r="726" spans="1:24" s="307" customFormat="1" x14ac:dyDescent="0.2">
      <c r="A726" s="308"/>
      <c r="B726" s="285"/>
      <c r="C726" s="286"/>
      <c r="D726" s="275" t="s">
        <v>708</v>
      </c>
      <c r="E726" s="292"/>
      <c r="F726" s="276">
        <f t="shared" ref="F726:L726" si="301">SUM(F727+F732+F734+F736+F746+F749+F751+F753+F757+F765+F767+F769+F773+F775)</f>
        <v>875.30000000000007</v>
      </c>
      <c r="G726" s="276">
        <f t="shared" si="301"/>
        <v>1833.3</v>
      </c>
      <c r="H726" s="276">
        <f t="shared" si="301"/>
        <v>79</v>
      </c>
      <c r="I726" s="276">
        <f t="shared" si="301"/>
        <v>7899.0999999999995</v>
      </c>
      <c r="J726" s="276">
        <f t="shared" ref="J726" si="302">SUM(J727+J732+J734+J736+J746+J749+J751+J753+J757+J765+J767+J769+J773+J775)</f>
        <v>2890</v>
      </c>
      <c r="K726" s="276">
        <f t="shared" si="301"/>
        <v>0</v>
      </c>
      <c r="L726" s="276">
        <f t="shared" si="301"/>
        <v>0</v>
      </c>
      <c r="M726" s="430"/>
      <c r="O726" s="403"/>
      <c r="P726" s="403"/>
      <c r="Q726" s="403"/>
      <c r="R726" s="403"/>
      <c r="S726" s="403"/>
      <c r="T726" s="403"/>
      <c r="U726" s="403"/>
      <c r="V726" s="403"/>
      <c r="W726" s="403"/>
      <c r="X726" s="403"/>
    </row>
    <row r="727" spans="1:24" s="307" customFormat="1" x14ac:dyDescent="0.2">
      <c r="A727" s="308"/>
      <c r="B727" s="211">
        <v>700</v>
      </c>
      <c r="C727" s="219"/>
      <c r="D727" s="220" t="s">
        <v>217</v>
      </c>
      <c r="E727" s="211" t="s">
        <v>653</v>
      </c>
      <c r="F727" s="223">
        <f t="shared" ref="F727:L727" si="303">SUM(F728:F731)</f>
        <v>0</v>
      </c>
      <c r="G727" s="203">
        <f t="shared" si="303"/>
        <v>19.599999999999998</v>
      </c>
      <c r="H727" s="203">
        <f t="shared" si="303"/>
        <v>0</v>
      </c>
      <c r="I727" s="203">
        <f t="shared" si="303"/>
        <v>800</v>
      </c>
      <c r="J727" s="203">
        <f t="shared" ref="J727" si="304">SUM(J728:J731)</f>
        <v>16.100000000000001</v>
      </c>
      <c r="K727" s="203">
        <f t="shared" si="303"/>
        <v>0</v>
      </c>
      <c r="L727" s="203">
        <f t="shared" si="303"/>
        <v>0</v>
      </c>
      <c r="M727" s="420"/>
      <c r="O727" s="403"/>
      <c r="P727" s="403"/>
      <c r="Q727" s="403"/>
      <c r="R727" s="403"/>
      <c r="S727" s="403"/>
      <c r="T727" s="403"/>
      <c r="U727" s="403"/>
      <c r="V727" s="403"/>
      <c r="W727" s="403"/>
      <c r="X727" s="403"/>
    </row>
    <row r="728" spans="1:24" s="309" customFormat="1" x14ac:dyDescent="0.2">
      <c r="A728" s="402"/>
      <c r="B728" s="211"/>
      <c r="C728" s="212">
        <v>716</v>
      </c>
      <c r="D728" s="213" t="s">
        <v>729</v>
      </c>
      <c r="E728" s="340"/>
      <c r="F728" s="523">
        <v>0</v>
      </c>
      <c r="G728" s="523">
        <v>19.2</v>
      </c>
      <c r="H728" s="523">
        <v>0</v>
      </c>
      <c r="I728" s="523">
        <v>0</v>
      </c>
      <c r="J728" s="523">
        <v>0</v>
      </c>
      <c r="K728" s="523">
        <v>0</v>
      </c>
      <c r="L728" s="523">
        <v>0</v>
      </c>
      <c r="M728" s="420"/>
      <c r="O728" s="403"/>
      <c r="P728" s="403"/>
      <c r="Q728" s="403"/>
      <c r="R728" s="403"/>
      <c r="S728" s="403"/>
      <c r="T728" s="403"/>
      <c r="U728" s="403"/>
      <c r="V728" s="403"/>
      <c r="W728" s="403"/>
      <c r="X728" s="403"/>
    </row>
    <row r="729" spans="1:24" s="403" customFormat="1" x14ac:dyDescent="0.2">
      <c r="A729" s="395"/>
      <c r="B729" s="211"/>
      <c r="C729" s="212">
        <v>7170022</v>
      </c>
      <c r="D729" s="213" t="s">
        <v>1217</v>
      </c>
      <c r="E729" s="340"/>
      <c r="F729" s="523">
        <v>0</v>
      </c>
      <c r="G729" s="523">
        <v>0</v>
      </c>
      <c r="H729" s="523">
        <v>0</v>
      </c>
      <c r="I729" s="523">
        <v>800</v>
      </c>
      <c r="J729" s="614">
        <v>12</v>
      </c>
      <c r="K729" s="523">
        <v>0</v>
      </c>
      <c r="L729" s="523">
        <v>0</v>
      </c>
      <c r="M729" s="430" t="s">
        <v>1254</v>
      </c>
      <c r="O729" s="307"/>
      <c r="P729" s="307"/>
      <c r="Q729" s="307"/>
      <c r="R729" s="307"/>
      <c r="S729" s="307"/>
      <c r="T729" s="307"/>
      <c r="U729" s="307"/>
      <c r="V729" s="307"/>
      <c r="W729" s="307"/>
      <c r="X729" s="307"/>
    </row>
    <row r="730" spans="1:24" s="403" customFormat="1" x14ac:dyDescent="0.2">
      <c r="A730" s="395"/>
      <c r="B730" s="211"/>
      <c r="C730" s="212">
        <v>717</v>
      </c>
      <c r="D730" s="213" t="s">
        <v>1282</v>
      </c>
      <c r="E730" s="340"/>
      <c r="F730" s="522">
        <v>0</v>
      </c>
      <c r="G730" s="523">
        <v>0</v>
      </c>
      <c r="H730" s="523">
        <v>0</v>
      </c>
      <c r="I730" s="523">
        <v>0</v>
      </c>
      <c r="J730" s="614">
        <v>4.0999999999999996</v>
      </c>
      <c r="K730" s="523">
        <v>0</v>
      </c>
      <c r="L730" s="523">
        <v>0</v>
      </c>
      <c r="M730" s="430" t="s">
        <v>1254</v>
      </c>
    </row>
    <row r="731" spans="1:24" s="307" customFormat="1" x14ac:dyDescent="0.2">
      <c r="A731" s="308"/>
      <c r="B731" s="211"/>
      <c r="C731" s="212">
        <v>719002</v>
      </c>
      <c r="D731" s="213" t="s">
        <v>962</v>
      </c>
      <c r="E731" s="340"/>
      <c r="F731" s="522">
        <v>0</v>
      </c>
      <c r="G731" s="523">
        <v>0.4</v>
      </c>
      <c r="H731" s="523">
        <v>0</v>
      </c>
      <c r="I731" s="523">
        <v>0</v>
      </c>
      <c r="J731" s="523">
        <v>0</v>
      </c>
      <c r="K731" s="523">
        <v>0</v>
      </c>
      <c r="L731" s="523">
        <v>0</v>
      </c>
      <c r="M731" s="430"/>
    </row>
    <row r="732" spans="1:24" s="403" customFormat="1" x14ac:dyDescent="0.2">
      <c r="A732" s="395"/>
      <c r="B732" s="211"/>
      <c r="C732" s="219"/>
      <c r="D732" s="220" t="s">
        <v>663</v>
      </c>
      <c r="E732" s="249" t="s">
        <v>658</v>
      </c>
      <c r="F732" s="223">
        <f t="shared" ref="F732" si="305">SUM(F733)</f>
        <v>0</v>
      </c>
      <c r="G732" s="203">
        <f>SUM(G733)</f>
        <v>0</v>
      </c>
      <c r="H732" s="203">
        <f t="shared" ref="H732:L732" si="306">SUM(H733)</f>
        <v>0</v>
      </c>
      <c r="I732" s="203">
        <f t="shared" si="306"/>
        <v>0</v>
      </c>
      <c r="J732" s="203">
        <f t="shared" si="306"/>
        <v>0</v>
      </c>
      <c r="K732" s="203">
        <f t="shared" si="306"/>
        <v>0</v>
      </c>
      <c r="L732" s="203">
        <f t="shared" si="306"/>
        <v>0</v>
      </c>
      <c r="M732" s="420"/>
      <c r="O732" s="388"/>
      <c r="P732" s="388"/>
      <c r="Q732" s="388"/>
      <c r="R732" s="388"/>
      <c r="S732" s="388"/>
      <c r="T732" s="388"/>
      <c r="U732" s="388"/>
      <c r="V732" s="388"/>
      <c r="W732" s="388"/>
      <c r="X732" s="388"/>
    </row>
    <row r="733" spans="1:24" s="307" customFormat="1" x14ac:dyDescent="0.2">
      <c r="A733" s="308"/>
      <c r="B733" s="211"/>
      <c r="C733" s="212">
        <v>714</v>
      </c>
      <c r="D733" s="213" t="s">
        <v>905</v>
      </c>
      <c r="E733" s="249"/>
      <c r="F733" s="522">
        <v>0</v>
      </c>
      <c r="G733" s="523">
        <v>0</v>
      </c>
      <c r="H733" s="523">
        <v>0</v>
      </c>
      <c r="I733" s="523">
        <v>0</v>
      </c>
      <c r="J733" s="523">
        <v>0</v>
      </c>
      <c r="K733" s="523">
        <v>0</v>
      </c>
      <c r="L733" s="523">
        <v>0</v>
      </c>
      <c r="M733" s="420"/>
      <c r="O733" s="390"/>
      <c r="P733" s="390"/>
      <c r="Q733" s="390"/>
      <c r="R733" s="390"/>
      <c r="S733" s="390"/>
      <c r="T733" s="390"/>
      <c r="U733" s="390"/>
      <c r="V733" s="390"/>
      <c r="W733" s="390"/>
      <c r="X733" s="390"/>
    </row>
    <row r="734" spans="1:24" s="307" customFormat="1" x14ac:dyDescent="0.2">
      <c r="A734" s="308"/>
      <c r="B734" s="211"/>
      <c r="C734" s="212"/>
      <c r="D734" s="220" t="s">
        <v>918</v>
      </c>
      <c r="E734" s="249" t="s">
        <v>659</v>
      </c>
      <c r="F734" s="223">
        <f t="shared" ref="F734" si="307">SUM(F735)</f>
        <v>0</v>
      </c>
      <c r="G734" s="203">
        <f>SUM(G735)</f>
        <v>0</v>
      </c>
      <c r="H734" s="203">
        <f t="shared" ref="H734:L734" si="308">SUM(H735)</f>
        <v>0</v>
      </c>
      <c r="I734" s="203">
        <f t="shared" si="308"/>
        <v>0</v>
      </c>
      <c r="J734" s="203">
        <f t="shared" si="308"/>
        <v>0</v>
      </c>
      <c r="K734" s="203">
        <f t="shared" si="308"/>
        <v>0</v>
      </c>
      <c r="L734" s="203">
        <f t="shared" si="308"/>
        <v>0</v>
      </c>
      <c r="M734" s="420"/>
      <c r="O734" s="403"/>
      <c r="P734" s="403"/>
      <c r="Q734" s="403"/>
      <c r="R734" s="403"/>
      <c r="S734" s="403"/>
      <c r="T734" s="403"/>
      <c r="U734" s="403"/>
      <c r="V734" s="403"/>
      <c r="W734" s="403"/>
      <c r="X734" s="403"/>
    </row>
    <row r="735" spans="1:24" s="307" customFormat="1" x14ac:dyDescent="0.2">
      <c r="A735" s="308"/>
      <c r="B735" s="211"/>
      <c r="C735" s="212">
        <v>716</v>
      </c>
      <c r="D735" s="213" t="s">
        <v>954</v>
      </c>
      <c r="E735" s="249"/>
      <c r="F735" s="522">
        <v>0</v>
      </c>
      <c r="G735" s="523">
        <v>0</v>
      </c>
      <c r="H735" s="523">
        <v>0</v>
      </c>
      <c r="I735" s="523">
        <v>0</v>
      </c>
      <c r="J735" s="523">
        <v>0</v>
      </c>
      <c r="K735" s="523">
        <v>0</v>
      </c>
      <c r="L735" s="523">
        <v>0</v>
      </c>
      <c r="M735" s="466"/>
      <c r="O735" s="403"/>
      <c r="P735" s="403"/>
      <c r="Q735" s="403"/>
      <c r="R735" s="403"/>
      <c r="S735" s="403"/>
      <c r="T735" s="403"/>
      <c r="U735" s="403"/>
      <c r="V735" s="403"/>
      <c r="W735" s="403"/>
      <c r="X735" s="403"/>
    </row>
    <row r="736" spans="1:24" s="307" customFormat="1" x14ac:dyDescent="0.2">
      <c r="A736" s="308"/>
      <c r="B736" s="211"/>
      <c r="C736" s="219"/>
      <c r="D736" s="220" t="s">
        <v>224</v>
      </c>
      <c r="E736" s="211" t="s">
        <v>667</v>
      </c>
      <c r="F736" s="223">
        <f t="shared" ref="F736:L736" si="309">SUM(F737:F745)</f>
        <v>181.8</v>
      </c>
      <c r="G736" s="203">
        <f t="shared" si="309"/>
        <v>575.79999999999995</v>
      </c>
      <c r="H736" s="203">
        <f t="shared" si="309"/>
        <v>1</v>
      </c>
      <c r="I736" s="203">
        <f t="shared" si="309"/>
        <v>3844.3999999999996</v>
      </c>
      <c r="J736" s="203">
        <f t="shared" ref="J736" si="310">SUM(J737:J745)</f>
        <v>2593.1</v>
      </c>
      <c r="K736" s="203">
        <f t="shared" si="309"/>
        <v>0</v>
      </c>
      <c r="L736" s="203">
        <f t="shared" si="309"/>
        <v>0</v>
      </c>
      <c r="M736" s="430"/>
    </row>
    <row r="737" spans="1:24" s="307" customFormat="1" x14ac:dyDescent="0.2">
      <c r="A737" s="308"/>
      <c r="B737" s="211"/>
      <c r="C737" s="212">
        <v>717002</v>
      </c>
      <c r="D737" s="213" t="s">
        <v>1215</v>
      </c>
      <c r="E737" s="211"/>
      <c r="F737" s="522">
        <v>0</v>
      </c>
      <c r="G737" s="523">
        <v>0</v>
      </c>
      <c r="H737" s="523">
        <v>0</v>
      </c>
      <c r="I737" s="523">
        <v>327.10000000000002</v>
      </c>
      <c r="J737" s="614">
        <v>0</v>
      </c>
      <c r="K737" s="523">
        <v>0</v>
      </c>
      <c r="L737" s="523">
        <v>0</v>
      </c>
      <c r="M737" s="430" t="s">
        <v>1254</v>
      </c>
      <c r="O737" s="403"/>
      <c r="P737" s="403"/>
      <c r="Q737" s="403"/>
      <c r="R737" s="403"/>
      <c r="S737" s="403"/>
      <c r="T737" s="403"/>
      <c r="U737" s="403"/>
      <c r="V737" s="403"/>
      <c r="W737" s="403"/>
      <c r="X737" s="403"/>
    </row>
    <row r="738" spans="1:24" s="388" customFormat="1" x14ac:dyDescent="0.2">
      <c r="A738" s="389"/>
      <c r="B738" s="211"/>
      <c r="C738" s="212"/>
      <c r="D738" s="213" t="s">
        <v>1212</v>
      </c>
      <c r="E738" s="340"/>
      <c r="F738" s="523">
        <v>0</v>
      </c>
      <c r="G738" s="523">
        <v>0</v>
      </c>
      <c r="H738" s="523">
        <v>0</v>
      </c>
      <c r="I738" s="523">
        <v>938.1</v>
      </c>
      <c r="J738" s="614">
        <v>0</v>
      </c>
      <c r="K738" s="523">
        <v>0</v>
      </c>
      <c r="L738" s="523">
        <v>0</v>
      </c>
      <c r="M738" s="430" t="s">
        <v>1254</v>
      </c>
      <c r="O738" s="403"/>
      <c r="P738" s="403"/>
      <c r="Q738" s="403"/>
      <c r="R738" s="403"/>
      <c r="S738" s="403"/>
      <c r="T738" s="403"/>
      <c r="U738" s="403"/>
      <c r="V738" s="403"/>
      <c r="W738" s="403"/>
      <c r="X738" s="403"/>
    </row>
    <row r="739" spans="1:24" s="390" customFormat="1" x14ac:dyDescent="0.2">
      <c r="A739" s="391"/>
      <c r="B739" s="211"/>
      <c r="C739" s="212"/>
      <c r="D739" s="213" t="s">
        <v>1257</v>
      </c>
      <c r="E739" s="340"/>
      <c r="F739" s="523">
        <v>0</v>
      </c>
      <c r="G739" s="523">
        <v>0</v>
      </c>
      <c r="H739" s="436">
        <v>1</v>
      </c>
      <c r="I739" s="523">
        <v>0</v>
      </c>
      <c r="J739" s="523">
        <v>3.8</v>
      </c>
      <c r="K739" s="523">
        <v>0</v>
      </c>
      <c r="L739" s="523">
        <v>0</v>
      </c>
      <c r="M739" s="430"/>
      <c r="O739" s="307"/>
      <c r="P739" s="307"/>
      <c r="Q739" s="307"/>
      <c r="R739" s="307"/>
      <c r="S739" s="307"/>
      <c r="T739" s="307"/>
      <c r="U739" s="307"/>
      <c r="V739" s="307"/>
      <c r="W739" s="307"/>
      <c r="X739" s="307"/>
    </row>
    <row r="740" spans="1:24" s="403" customFormat="1" x14ac:dyDescent="0.2">
      <c r="A740" s="395"/>
      <c r="B740" s="211"/>
      <c r="C740" s="212">
        <v>717</v>
      </c>
      <c r="D740" s="213" t="s">
        <v>1276</v>
      </c>
      <c r="E740" s="340"/>
      <c r="F740" s="523">
        <v>0</v>
      </c>
      <c r="G740" s="523">
        <v>0</v>
      </c>
      <c r="H740" s="436">
        <v>0</v>
      </c>
      <c r="I740" s="523">
        <v>0</v>
      </c>
      <c r="J740" s="614">
        <v>10.1</v>
      </c>
      <c r="K740" s="523">
        <v>0</v>
      </c>
      <c r="L740" s="523">
        <v>0</v>
      </c>
      <c r="M740" s="430" t="s">
        <v>1254</v>
      </c>
    </row>
    <row r="741" spans="1:24" s="403" customFormat="1" x14ac:dyDescent="0.2">
      <c r="A741" s="395"/>
      <c r="B741" s="211"/>
      <c r="C741" s="212">
        <v>717</v>
      </c>
      <c r="D741" s="213" t="s">
        <v>1014</v>
      </c>
      <c r="E741" s="250"/>
      <c r="F741" s="523">
        <v>119.6</v>
      </c>
      <c r="G741" s="523">
        <v>0</v>
      </c>
      <c r="H741" s="523">
        <v>0</v>
      </c>
      <c r="I741" s="523">
        <v>0</v>
      </c>
      <c r="J741" s="523">
        <v>0</v>
      </c>
      <c r="K741" s="523">
        <v>0</v>
      </c>
      <c r="L741" s="523">
        <v>0</v>
      </c>
      <c r="M741" s="430"/>
      <c r="O741" s="392"/>
      <c r="P741" s="392"/>
      <c r="Q741" s="392"/>
      <c r="R741" s="392"/>
      <c r="S741" s="392"/>
      <c r="T741" s="392"/>
      <c r="U741" s="392"/>
      <c r="V741" s="392"/>
      <c r="W741" s="392"/>
      <c r="X741" s="392"/>
    </row>
    <row r="742" spans="1:24" s="403" customFormat="1" x14ac:dyDescent="0.2">
      <c r="A742" s="395"/>
      <c r="B742" s="211"/>
      <c r="C742" s="212">
        <v>717</v>
      </c>
      <c r="D742" s="213" t="s">
        <v>1103</v>
      </c>
      <c r="E742" s="340"/>
      <c r="F742" s="523">
        <v>0</v>
      </c>
      <c r="G742" s="523">
        <v>573.79999999999995</v>
      </c>
      <c r="H742" s="523">
        <v>0</v>
      </c>
      <c r="I742" s="523">
        <v>0</v>
      </c>
      <c r="J742" s="523">
        <v>0</v>
      </c>
      <c r="K742" s="523">
        <v>0</v>
      </c>
      <c r="L742" s="523">
        <v>0</v>
      </c>
      <c r="M742" s="430"/>
      <c r="O742" s="307"/>
      <c r="P742" s="307"/>
      <c r="Q742" s="307"/>
      <c r="R742" s="307"/>
      <c r="S742" s="307"/>
      <c r="T742" s="307"/>
      <c r="U742" s="307"/>
      <c r="V742" s="307"/>
      <c r="W742" s="307"/>
      <c r="X742" s="307"/>
    </row>
    <row r="743" spans="1:24" s="307" customFormat="1" x14ac:dyDescent="0.2">
      <c r="A743" s="308"/>
      <c r="B743" s="211"/>
      <c r="C743" s="212"/>
      <c r="D743" s="213" t="s">
        <v>1225</v>
      </c>
      <c r="E743" s="340"/>
      <c r="F743" s="523">
        <v>0</v>
      </c>
      <c r="G743" s="523">
        <v>0</v>
      </c>
      <c r="H743" s="523">
        <v>0</v>
      </c>
      <c r="I743" s="523">
        <v>2579.1999999999998</v>
      </c>
      <c r="J743" s="523">
        <v>2579.1999999999998</v>
      </c>
      <c r="K743" s="523">
        <v>0</v>
      </c>
      <c r="L743" s="523">
        <v>0</v>
      </c>
      <c r="M743" s="420"/>
    </row>
    <row r="744" spans="1:24" s="392" customFormat="1" x14ac:dyDescent="0.2">
      <c r="A744" s="393"/>
      <c r="B744" s="211"/>
      <c r="C744" s="212">
        <v>717002</v>
      </c>
      <c r="D744" s="213" t="s">
        <v>1107</v>
      </c>
      <c r="E744" s="250"/>
      <c r="F744" s="523">
        <v>62.2</v>
      </c>
      <c r="G744" s="523">
        <v>0</v>
      </c>
      <c r="H744" s="523">
        <v>0</v>
      </c>
      <c r="I744" s="523">
        <v>0</v>
      </c>
      <c r="J744" s="523">
        <v>0</v>
      </c>
      <c r="K744" s="523">
        <v>0</v>
      </c>
      <c r="L744" s="523">
        <v>0</v>
      </c>
      <c r="M744" s="430"/>
      <c r="O744" s="307"/>
      <c r="P744" s="307"/>
      <c r="Q744" s="307"/>
      <c r="R744" s="307"/>
      <c r="S744" s="307"/>
      <c r="T744" s="307"/>
      <c r="U744" s="307"/>
      <c r="V744" s="307"/>
      <c r="W744" s="307"/>
      <c r="X744" s="307"/>
    </row>
    <row r="745" spans="1:24" s="392" customFormat="1" x14ac:dyDescent="0.2">
      <c r="A745" s="393"/>
      <c r="B745" s="211"/>
      <c r="C745" s="212">
        <v>719014</v>
      </c>
      <c r="D745" s="213" t="s">
        <v>940</v>
      </c>
      <c r="E745" s="250"/>
      <c r="F745" s="522">
        <v>0</v>
      </c>
      <c r="G745" s="523">
        <v>2</v>
      </c>
      <c r="H745" s="523">
        <v>0</v>
      </c>
      <c r="I745" s="523">
        <v>0</v>
      </c>
      <c r="J745" s="523">
        <v>0</v>
      </c>
      <c r="K745" s="523">
        <v>0</v>
      </c>
      <c r="L745" s="523">
        <v>0</v>
      </c>
      <c r="M745" s="420"/>
      <c r="O745" s="307"/>
      <c r="P745" s="307"/>
      <c r="Q745" s="307"/>
      <c r="R745" s="307"/>
      <c r="S745" s="307"/>
      <c r="T745" s="307"/>
      <c r="U745" s="307"/>
      <c r="V745" s="307"/>
      <c r="W745" s="307"/>
      <c r="X745" s="307"/>
    </row>
    <row r="746" spans="1:24" s="392" customFormat="1" x14ac:dyDescent="0.2">
      <c r="A746" s="393"/>
      <c r="B746" s="211"/>
      <c r="C746" s="219"/>
      <c r="D746" s="220" t="s">
        <v>226</v>
      </c>
      <c r="E746" s="249" t="s">
        <v>699</v>
      </c>
      <c r="F746" s="223">
        <f t="shared" ref="F746:L746" si="311">SUM(F747:F748)</f>
        <v>0.7</v>
      </c>
      <c r="G746" s="203">
        <f t="shared" si="311"/>
        <v>453.5</v>
      </c>
      <c r="H746" s="203">
        <f t="shared" si="311"/>
        <v>5</v>
      </c>
      <c r="I746" s="203">
        <f t="shared" si="311"/>
        <v>5</v>
      </c>
      <c r="J746" s="203">
        <f t="shared" ref="J746" si="312">SUM(J747:J748)</f>
        <v>0</v>
      </c>
      <c r="K746" s="203">
        <f t="shared" si="311"/>
        <v>0</v>
      </c>
      <c r="L746" s="203">
        <f t="shared" si="311"/>
        <v>0</v>
      </c>
      <c r="M746" s="430"/>
      <c r="O746" s="403"/>
      <c r="P746" s="403"/>
      <c r="Q746" s="403"/>
      <c r="R746" s="403"/>
      <c r="S746" s="403"/>
      <c r="T746" s="403"/>
      <c r="U746" s="403"/>
      <c r="V746" s="403"/>
      <c r="W746" s="403"/>
      <c r="X746" s="403"/>
    </row>
    <row r="747" spans="1:24" s="307" customFormat="1" x14ac:dyDescent="0.2">
      <c r="A747" s="308"/>
      <c r="B747" s="214"/>
      <c r="C747" s="212">
        <v>717</v>
      </c>
      <c r="D747" s="213" t="s">
        <v>953</v>
      </c>
      <c r="E747" s="341"/>
      <c r="F747" s="523">
        <v>0.7</v>
      </c>
      <c r="G747" s="523">
        <v>453.5</v>
      </c>
      <c r="H747" s="523">
        <v>0</v>
      </c>
      <c r="I747" s="523">
        <v>0</v>
      </c>
      <c r="J747" s="523">
        <v>0</v>
      </c>
      <c r="K747" s="523">
        <v>0</v>
      </c>
      <c r="L747" s="523">
        <v>0</v>
      </c>
      <c r="M747" s="420"/>
      <c r="O747" s="403"/>
      <c r="P747" s="403"/>
      <c r="Q747" s="403"/>
      <c r="R747" s="403"/>
      <c r="S747" s="403"/>
      <c r="T747" s="403"/>
      <c r="U747" s="403"/>
      <c r="V747" s="403"/>
      <c r="W747" s="403"/>
      <c r="X747" s="403"/>
    </row>
    <row r="748" spans="1:24" s="307" customFormat="1" ht="15" customHeight="1" x14ac:dyDescent="0.2">
      <c r="A748" s="308"/>
      <c r="B748" s="214"/>
      <c r="C748" s="212">
        <v>717</v>
      </c>
      <c r="D748" s="213" t="s">
        <v>1015</v>
      </c>
      <c r="E748" s="341"/>
      <c r="F748" s="523">
        <v>0</v>
      </c>
      <c r="G748" s="523">
        <v>0</v>
      </c>
      <c r="H748" s="523">
        <v>5</v>
      </c>
      <c r="I748" s="523">
        <v>5</v>
      </c>
      <c r="J748" s="614">
        <v>0</v>
      </c>
      <c r="K748" s="523">
        <v>0</v>
      </c>
      <c r="L748" s="523">
        <v>0</v>
      </c>
      <c r="M748" s="430" t="s">
        <v>1254</v>
      </c>
    </row>
    <row r="749" spans="1:24" s="403" customFormat="1" ht="15" customHeight="1" x14ac:dyDescent="0.2">
      <c r="A749" s="395"/>
      <c r="B749" s="211"/>
      <c r="C749" s="219"/>
      <c r="D749" s="220" t="s">
        <v>277</v>
      </c>
      <c r="E749" s="211" t="s">
        <v>668</v>
      </c>
      <c r="F749" s="223">
        <f t="shared" ref="F749:L749" si="313">SUM(F750:F750)</f>
        <v>0</v>
      </c>
      <c r="G749" s="203">
        <f t="shared" si="313"/>
        <v>0</v>
      </c>
      <c r="H749" s="203">
        <f t="shared" si="313"/>
        <v>0</v>
      </c>
      <c r="I749" s="203">
        <f t="shared" si="313"/>
        <v>0</v>
      </c>
      <c r="J749" s="203">
        <f t="shared" si="313"/>
        <v>0</v>
      </c>
      <c r="K749" s="203">
        <f t="shared" si="313"/>
        <v>0</v>
      </c>
      <c r="L749" s="203">
        <f t="shared" si="313"/>
        <v>0</v>
      </c>
      <c r="M749" s="430"/>
      <c r="O749" s="307"/>
      <c r="P749" s="307"/>
      <c r="Q749" s="307"/>
      <c r="R749" s="307"/>
      <c r="S749" s="307"/>
      <c r="T749" s="307"/>
      <c r="U749" s="307"/>
      <c r="V749" s="307"/>
      <c r="W749" s="307"/>
      <c r="X749" s="307"/>
    </row>
    <row r="750" spans="1:24" s="309" customFormat="1" x14ac:dyDescent="0.2">
      <c r="A750" s="402"/>
      <c r="B750" s="211"/>
      <c r="C750" s="212">
        <v>717002</v>
      </c>
      <c r="D750" s="213" t="s">
        <v>639</v>
      </c>
      <c r="E750" s="251"/>
      <c r="F750" s="522">
        <v>0</v>
      </c>
      <c r="G750" s="523">
        <v>0</v>
      </c>
      <c r="H750" s="523">
        <v>0</v>
      </c>
      <c r="I750" s="523">
        <v>0</v>
      </c>
      <c r="J750" s="523">
        <v>0</v>
      </c>
      <c r="K750" s="523">
        <v>0</v>
      </c>
      <c r="L750" s="523">
        <v>0</v>
      </c>
      <c r="M750" s="420"/>
      <c r="O750" s="403"/>
      <c r="P750" s="403"/>
      <c r="Q750" s="403"/>
      <c r="R750" s="403"/>
      <c r="S750" s="403"/>
      <c r="T750" s="403"/>
      <c r="U750" s="403"/>
      <c r="V750" s="403"/>
      <c r="W750" s="403"/>
      <c r="X750" s="403"/>
    </row>
    <row r="751" spans="1:24" s="403" customFormat="1" x14ac:dyDescent="0.2">
      <c r="A751" s="395"/>
      <c r="B751" s="211"/>
      <c r="C751" s="219"/>
      <c r="D751" s="220" t="s">
        <v>1016</v>
      </c>
      <c r="E751" s="484" t="s">
        <v>1017</v>
      </c>
      <c r="F751" s="223">
        <f t="shared" ref="F751" si="314">SUM(F752)</f>
        <v>0</v>
      </c>
      <c r="G751" s="203">
        <f>SUM(G752)</f>
        <v>0</v>
      </c>
      <c r="H751" s="203">
        <f t="shared" ref="H751:L751" si="315">SUM(H752)</f>
        <v>0</v>
      </c>
      <c r="I751" s="203">
        <f t="shared" si="315"/>
        <v>183.7</v>
      </c>
      <c r="J751" s="203">
        <f t="shared" si="315"/>
        <v>130</v>
      </c>
      <c r="K751" s="203">
        <f t="shared" si="315"/>
        <v>0</v>
      </c>
      <c r="L751" s="203">
        <f t="shared" si="315"/>
        <v>0</v>
      </c>
      <c r="M751" s="174"/>
      <c r="O751" s="307"/>
      <c r="P751" s="307"/>
      <c r="Q751" s="307"/>
      <c r="R751" s="307"/>
      <c r="S751" s="307"/>
      <c r="T751" s="307"/>
      <c r="U751" s="307"/>
      <c r="V751" s="307"/>
      <c r="W751" s="307"/>
      <c r="X751" s="307"/>
    </row>
    <row r="752" spans="1:24" s="307" customFormat="1" x14ac:dyDescent="0.2">
      <c r="A752" s="308"/>
      <c r="B752" s="214"/>
      <c r="C752" s="212">
        <v>717</v>
      </c>
      <c r="D752" s="213" t="s">
        <v>1222</v>
      </c>
      <c r="E752" s="341"/>
      <c r="F752" s="522">
        <v>0</v>
      </c>
      <c r="G752" s="523">
        <v>0</v>
      </c>
      <c r="H752" s="523">
        <v>0</v>
      </c>
      <c r="I752" s="523">
        <v>183.7</v>
      </c>
      <c r="J752" s="614">
        <v>130</v>
      </c>
      <c r="K752" s="523">
        <v>0</v>
      </c>
      <c r="L752" s="523">
        <v>0</v>
      </c>
      <c r="M752" s="430" t="s">
        <v>1254</v>
      </c>
    </row>
    <row r="753" spans="1:24" s="307" customFormat="1" x14ac:dyDescent="0.2">
      <c r="A753" s="308"/>
      <c r="B753" s="211"/>
      <c r="C753" s="219"/>
      <c r="D753" s="220" t="s">
        <v>268</v>
      </c>
      <c r="E753" s="249" t="s">
        <v>670</v>
      </c>
      <c r="F753" s="223">
        <f t="shared" ref="F753:L753" si="316">SUM(F755:F756)</f>
        <v>24.8</v>
      </c>
      <c r="G753" s="203">
        <f t="shared" si="316"/>
        <v>2.1</v>
      </c>
      <c r="H753" s="203">
        <f t="shared" si="316"/>
        <v>0</v>
      </c>
      <c r="I753" s="203">
        <f>SUM(I754:I756)</f>
        <v>1319.8</v>
      </c>
      <c r="J753" s="203">
        <f>SUM(J754:J756)</f>
        <v>14</v>
      </c>
      <c r="K753" s="203">
        <f t="shared" si="316"/>
        <v>0</v>
      </c>
      <c r="L753" s="203">
        <f t="shared" si="316"/>
        <v>0</v>
      </c>
      <c r="M753" s="420"/>
    </row>
    <row r="754" spans="1:24" s="403" customFormat="1" x14ac:dyDescent="0.2">
      <c r="A754" s="395"/>
      <c r="B754" s="214"/>
      <c r="C754" s="212">
        <v>716</v>
      </c>
      <c r="D754" s="213" t="s">
        <v>1241</v>
      </c>
      <c r="E754" s="487"/>
      <c r="F754" s="522">
        <v>0</v>
      </c>
      <c r="G754" s="523">
        <v>0</v>
      </c>
      <c r="H754" s="523">
        <v>0</v>
      </c>
      <c r="I754" s="523">
        <v>14</v>
      </c>
      <c r="J754" s="523">
        <v>14</v>
      </c>
      <c r="K754" s="523">
        <v>0</v>
      </c>
      <c r="L754" s="523">
        <v>0</v>
      </c>
      <c r="M754" s="420"/>
    </row>
    <row r="755" spans="1:24" s="403" customFormat="1" x14ac:dyDescent="0.2">
      <c r="A755" s="395"/>
      <c r="B755" s="211"/>
      <c r="C755" s="212">
        <v>717</v>
      </c>
      <c r="D755" s="213" t="s">
        <v>1238</v>
      </c>
      <c r="E755" s="340"/>
      <c r="F755" s="523">
        <v>24.8</v>
      </c>
      <c r="G755" s="523">
        <v>2.1</v>
      </c>
      <c r="H755" s="523">
        <v>0</v>
      </c>
      <c r="I755" s="523">
        <v>530</v>
      </c>
      <c r="J755" s="614">
        <v>0</v>
      </c>
      <c r="K755" s="523">
        <v>0</v>
      </c>
      <c r="L755" s="523">
        <v>0</v>
      </c>
      <c r="M755" s="430" t="s">
        <v>1254</v>
      </c>
    </row>
    <row r="756" spans="1:24" s="403" customFormat="1" x14ac:dyDescent="0.2">
      <c r="A756" s="402"/>
      <c r="B756" s="211"/>
      <c r="C756" s="212">
        <v>717</v>
      </c>
      <c r="D756" s="213" t="s">
        <v>1239</v>
      </c>
      <c r="E756" s="340"/>
      <c r="F756" s="523">
        <v>0</v>
      </c>
      <c r="G756" s="523">
        <v>0</v>
      </c>
      <c r="H756" s="523">
        <v>0</v>
      </c>
      <c r="I756" s="523">
        <v>775.8</v>
      </c>
      <c r="J756" s="614">
        <v>0</v>
      </c>
      <c r="K756" s="523">
        <v>0</v>
      </c>
      <c r="L756" s="523">
        <v>0</v>
      </c>
      <c r="M756" s="430" t="s">
        <v>1254</v>
      </c>
      <c r="O756" s="307"/>
      <c r="P756" s="307"/>
      <c r="Q756" s="307"/>
      <c r="R756" s="307"/>
      <c r="S756" s="307"/>
      <c r="T756" s="307"/>
      <c r="U756" s="307"/>
      <c r="V756" s="307"/>
      <c r="W756" s="307"/>
      <c r="X756" s="307"/>
    </row>
    <row r="757" spans="1:24" s="307" customFormat="1" x14ac:dyDescent="0.2">
      <c r="A757" s="306"/>
      <c r="B757" s="232"/>
      <c r="C757" s="219"/>
      <c r="D757" s="220" t="s">
        <v>229</v>
      </c>
      <c r="E757" s="211" t="s">
        <v>228</v>
      </c>
      <c r="F757" s="223">
        <f t="shared" ref="F757:L757" si="317">SUM(F758:F764)</f>
        <v>14.5</v>
      </c>
      <c r="G757" s="203">
        <f t="shared" si="317"/>
        <v>2.8000000000000003</v>
      </c>
      <c r="H757" s="203">
        <f t="shared" si="317"/>
        <v>13</v>
      </c>
      <c r="I757" s="203">
        <f t="shared" si="317"/>
        <v>320</v>
      </c>
      <c r="J757" s="203">
        <f t="shared" ref="J757" si="318">SUM(J758:J764)</f>
        <v>16.8</v>
      </c>
      <c r="K757" s="203">
        <f t="shared" si="317"/>
        <v>0</v>
      </c>
      <c r="L757" s="203">
        <f t="shared" si="317"/>
        <v>0</v>
      </c>
      <c r="M757" s="349"/>
    </row>
    <row r="758" spans="1:24" s="403" customFormat="1" x14ac:dyDescent="0.2">
      <c r="A758" s="402"/>
      <c r="B758" s="211"/>
      <c r="C758" s="212">
        <v>716</v>
      </c>
      <c r="D758" s="213" t="s">
        <v>1227</v>
      </c>
      <c r="E758" s="251"/>
      <c r="F758" s="522">
        <v>0</v>
      </c>
      <c r="G758" s="523">
        <v>0</v>
      </c>
      <c r="H758" s="523">
        <v>0</v>
      </c>
      <c r="I758" s="523">
        <v>320</v>
      </c>
      <c r="J758" s="614">
        <v>6.2</v>
      </c>
      <c r="K758" s="523">
        <v>0</v>
      </c>
      <c r="L758" s="523">
        <v>0</v>
      </c>
      <c r="M758" s="430" t="s">
        <v>1254</v>
      </c>
    </row>
    <row r="759" spans="1:24" s="403" customFormat="1" x14ac:dyDescent="0.2">
      <c r="A759" s="402"/>
      <c r="B759" s="211"/>
      <c r="C759" s="212">
        <v>711005</v>
      </c>
      <c r="D759" s="213" t="s">
        <v>873</v>
      </c>
      <c r="E759" s="340"/>
      <c r="F759" s="523">
        <v>2.2000000000000002</v>
      </c>
      <c r="G759" s="523">
        <v>0</v>
      </c>
      <c r="H759" s="523">
        <v>0</v>
      </c>
      <c r="I759" s="523">
        <v>0</v>
      </c>
      <c r="J759" s="523">
        <v>4.9000000000000004</v>
      </c>
      <c r="K759" s="523">
        <v>0</v>
      </c>
      <c r="L759" s="523">
        <v>0</v>
      </c>
      <c r="M759" s="430"/>
    </row>
    <row r="760" spans="1:24" s="307" customFormat="1" x14ac:dyDescent="0.2">
      <c r="A760" s="308"/>
      <c r="B760" s="211"/>
      <c r="C760" s="212">
        <v>713002</v>
      </c>
      <c r="D760" s="213" t="s">
        <v>1256</v>
      </c>
      <c r="E760" s="250"/>
      <c r="F760" s="523">
        <v>4.5</v>
      </c>
      <c r="G760" s="523">
        <v>0</v>
      </c>
      <c r="H760" s="523">
        <v>0</v>
      </c>
      <c r="I760" s="523">
        <v>0</v>
      </c>
      <c r="J760" s="523">
        <v>5.7</v>
      </c>
      <c r="K760" s="523">
        <v>0</v>
      </c>
      <c r="L760" s="523">
        <v>0</v>
      </c>
      <c r="M760" s="430"/>
      <c r="O760" s="403"/>
      <c r="P760" s="403"/>
      <c r="Q760" s="403"/>
      <c r="R760" s="403"/>
      <c r="S760" s="403"/>
      <c r="T760" s="403"/>
      <c r="U760" s="403"/>
      <c r="V760" s="403"/>
      <c r="W760" s="403"/>
      <c r="X760" s="403"/>
    </row>
    <row r="761" spans="1:24" s="307" customFormat="1" x14ac:dyDescent="0.2">
      <c r="A761" s="308"/>
      <c r="B761" s="211"/>
      <c r="C761" s="212">
        <v>716</v>
      </c>
      <c r="D761" s="213" t="s">
        <v>1163</v>
      </c>
      <c r="E761" s="340"/>
      <c r="F761" s="523">
        <v>0</v>
      </c>
      <c r="G761" s="523">
        <v>0</v>
      </c>
      <c r="H761" s="523">
        <v>2</v>
      </c>
      <c r="I761" s="523">
        <v>0</v>
      </c>
      <c r="J761" s="523">
        <v>0</v>
      </c>
      <c r="K761" s="523">
        <v>0</v>
      </c>
      <c r="L761" s="523">
        <v>0</v>
      </c>
      <c r="M761" s="430"/>
    </row>
    <row r="762" spans="1:24" s="307" customFormat="1" x14ac:dyDescent="0.2">
      <c r="A762" s="308"/>
      <c r="B762" s="211"/>
      <c r="C762" s="212">
        <v>713005</v>
      </c>
      <c r="D762" s="213" t="s">
        <v>929</v>
      </c>
      <c r="E762" s="340"/>
      <c r="F762" s="523">
        <v>0</v>
      </c>
      <c r="G762" s="523">
        <v>2.7</v>
      </c>
      <c r="H762" s="523">
        <v>0</v>
      </c>
      <c r="I762" s="523">
        <v>0</v>
      </c>
      <c r="J762" s="523">
        <v>0</v>
      </c>
      <c r="K762" s="523">
        <v>0</v>
      </c>
      <c r="L762" s="523">
        <v>0</v>
      </c>
      <c r="M762" s="430"/>
    </row>
    <row r="763" spans="1:24" s="403" customFormat="1" x14ac:dyDescent="0.2">
      <c r="A763" s="395"/>
      <c r="B763" s="211"/>
      <c r="C763" s="212">
        <v>714</v>
      </c>
      <c r="D763" s="213" t="s">
        <v>882</v>
      </c>
      <c r="E763" s="340"/>
      <c r="F763" s="523">
        <v>0</v>
      </c>
      <c r="G763" s="523">
        <v>0.1</v>
      </c>
      <c r="H763" s="523">
        <v>11</v>
      </c>
      <c r="I763" s="523">
        <v>0</v>
      </c>
      <c r="J763" s="523">
        <v>0</v>
      </c>
      <c r="K763" s="523">
        <v>0</v>
      </c>
      <c r="L763" s="523">
        <v>0</v>
      </c>
      <c r="M763" s="430"/>
      <c r="O763" s="307"/>
      <c r="P763" s="307"/>
      <c r="Q763" s="307"/>
      <c r="R763" s="307"/>
      <c r="S763" s="307"/>
      <c r="T763" s="307"/>
      <c r="U763" s="307"/>
      <c r="V763" s="307"/>
      <c r="W763" s="307"/>
      <c r="X763" s="307"/>
    </row>
    <row r="764" spans="1:24" s="307" customFormat="1" x14ac:dyDescent="0.2">
      <c r="A764" s="308"/>
      <c r="B764" s="415"/>
      <c r="C764" s="416">
        <v>7170025</v>
      </c>
      <c r="D764" s="213" t="s">
        <v>868</v>
      </c>
      <c r="E764" s="250"/>
      <c r="F764" s="523">
        <v>7.8</v>
      </c>
      <c r="G764" s="523">
        <v>0</v>
      </c>
      <c r="H764" s="523">
        <v>0</v>
      </c>
      <c r="I764" s="523">
        <v>0</v>
      </c>
      <c r="J764" s="523">
        <v>0</v>
      </c>
      <c r="K764" s="523">
        <v>0</v>
      </c>
      <c r="L764" s="523">
        <v>0</v>
      </c>
      <c r="M764" s="430"/>
      <c r="O764" s="403"/>
      <c r="P764" s="403"/>
      <c r="Q764" s="403"/>
      <c r="R764" s="403"/>
      <c r="S764" s="403"/>
      <c r="T764" s="403"/>
      <c r="U764" s="403"/>
      <c r="V764" s="403"/>
      <c r="W764" s="403"/>
      <c r="X764" s="403"/>
    </row>
    <row r="765" spans="1:24" s="307" customFormat="1" x14ac:dyDescent="0.2">
      <c r="A765" s="308"/>
      <c r="B765" s="232"/>
      <c r="C765" s="219"/>
      <c r="D765" s="220" t="s">
        <v>235</v>
      </c>
      <c r="E765" s="211" t="s">
        <v>173</v>
      </c>
      <c r="F765" s="203">
        <f t="shared" ref="F765" si="319">SUM(F766)</f>
        <v>0</v>
      </c>
      <c r="G765" s="203">
        <f>SUM(G766)</f>
        <v>2.8</v>
      </c>
      <c r="H765" s="203">
        <f t="shared" ref="H765:L765" si="320">SUM(H766)</f>
        <v>0</v>
      </c>
      <c r="I765" s="203">
        <f t="shared" si="320"/>
        <v>0</v>
      </c>
      <c r="J765" s="203">
        <f t="shared" si="320"/>
        <v>0</v>
      </c>
      <c r="K765" s="203">
        <f t="shared" si="320"/>
        <v>0</v>
      </c>
      <c r="L765" s="203">
        <f t="shared" si="320"/>
        <v>0</v>
      </c>
      <c r="M765" s="430"/>
    </row>
    <row r="766" spans="1:24" s="403" customFormat="1" x14ac:dyDescent="0.2">
      <c r="A766" s="395"/>
      <c r="B766" s="211"/>
      <c r="C766" s="212">
        <v>717002</v>
      </c>
      <c r="D766" s="213" t="s">
        <v>686</v>
      </c>
      <c r="E766" s="341"/>
      <c r="F766" s="523">
        <v>0</v>
      </c>
      <c r="G766" s="523">
        <v>2.8</v>
      </c>
      <c r="H766" s="523">
        <v>0</v>
      </c>
      <c r="I766" s="523">
        <v>0</v>
      </c>
      <c r="J766" s="523">
        <v>0</v>
      </c>
      <c r="K766" s="523">
        <v>0</v>
      </c>
      <c r="L766" s="523">
        <v>0</v>
      </c>
      <c r="M766" s="420"/>
    </row>
    <row r="767" spans="1:24" s="309" customFormat="1" x14ac:dyDescent="0.2">
      <c r="A767" s="402"/>
      <c r="B767" s="208"/>
      <c r="C767" s="219"/>
      <c r="D767" s="220" t="s">
        <v>1178</v>
      </c>
      <c r="E767" s="249" t="s">
        <v>673</v>
      </c>
      <c r="F767" s="203">
        <f t="shared" ref="F767:L767" si="321">SUM(F768)</f>
        <v>0</v>
      </c>
      <c r="G767" s="203">
        <v>0</v>
      </c>
      <c r="H767" s="203">
        <f t="shared" si="321"/>
        <v>50</v>
      </c>
      <c r="I767" s="203">
        <f t="shared" si="321"/>
        <v>0</v>
      </c>
      <c r="J767" s="203">
        <f t="shared" si="321"/>
        <v>0</v>
      </c>
      <c r="K767" s="203">
        <f t="shared" si="321"/>
        <v>0</v>
      </c>
      <c r="L767" s="203">
        <f t="shared" si="321"/>
        <v>0</v>
      </c>
      <c r="M767" s="174"/>
    </row>
    <row r="768" spans="1:24" s="403" customFormat="1" x14ac:dyDescent="0.2">
      <c r="A768" s="395"/>
      <c r="B768" s="208"/>
      <c r="C768" s="212">
        <v>717</v>
      </c>
      <c r="D768" s="213" t="s">
        <v>1179</v>
      </c>
      <c r="E768" s="341"/>
      <c r="F768" s="523">
        <v>0</v>
      </c>
      <c r="G768" s="523">
        <v>0</v>
      </c>
      <c r="H768" s="523">
        <v>50</v>
      </c>
      <c r="I768" s="523">
        <v>0</v>
      </c>
      <c r="J768" s="523">
        <v>0</v>
      </c>
      <c r="K768" s="523">
        <v>0</v>
      </c>
      <c r="L768" s="523">
        <v>0</v>
      </c>
      <c r="M768" s="420"/>
    </row>
    <row r="769" spans="1:24" s="394" customFormat="1" x14ac:dyDescent="0.2">
      <c r="A769" s="395"/>
      <c r="B769" s="232"/>
      <c r="C769" s="219"/>
      <c r="D769" s="220" t="s">
        <v>237</v>
      </c>
      <c r="E769" s="211" t="s">
        <v>236</v>
      </c>
      <c r="F769" s="203">
        <f t="shared" ref="F769:L769" si="322">SUM(F771:F772)</f>
        <v>4.3</v>
      </c>
      <c r="G769" s="203">
        <f t="shared" si="322"/>
        <v>0</v>
      </c>
      <c r="H769" s="203">
        <f t="shared" si="322"/>
        <v>10</v>
      </c>
      <c r="I769" s="203">
        <f t="shared" si="322"/>
        <v>0</v>
      </c>
      <c r="J769" s="203">
        <f>SUM(J770:J772)</f>
        <v>7.4</v>
      </c>
      <c r="K769" s="203">
        <f t="shared" si="322"/>
        <v>0</v>
      </c>
      <c r="L769" s="203">
        <f t="shared" si="322"/>
        <v>0</v>
      </c>
      <c r="M769" s="430"/>
      <c r="O769" s="307"/>
      <c r="P769" s="307"/>
      <c r="Q769" s="307"/>
      <c r="R769" s="307"/>
      <c r="S769" s="307"/>
      <c r="T769" s="307"/>
      <c r="U769" s="307"/>
      <c r="V769" s="307"/>
      <c r="W769" s="307"/>
      <c r="X769" s="307"/>
    </row>
    <row r="770" spans="1:24" s="403" customFormat="1" x14ac:dyDescent="0.2">
      <c r="A770" s="395"/>
      <c r="B770" s="232"/>
      <c r="C770" s="219"/>
      <c r="D770" s="213" t="s">
        <v>1279</v>
      </c>
      <c r="E770" s="211"/>
      <c r="F770" s="523">
        <v>0</v>
      </c>
      <c r="G770" s="523">
        <v>0</v>
      </c>
      <c r="H770" s="523">
        <v>0</v>
      </c>
      <c r="I770" s="523">
        <v>0</v>
      </c>
      <c r="J770" s="614">
        <v>7.4</v>
      </c>
      <c r="K770" s="523">
        <v>0</v>
      </c>
      <c r="L770" s="523">
        <v>0</v>
      </c>
      <c r="M770" s="430" t="s">
        <v>1254</v>
      </c>
    </row>
    <row r="771" spans="1:24" s="307" customFormat="1" x14ac:dyDescent="0.2">
      <c r="A771" s="308"/>
      <c r="B771" s="214"/>
      <c r="C771" s="212">
        <v>713001</v>
      </c>
      <c r="D771" s="213" t="s">
        <v>1061</v>
      </c>
      <c r="E771" s="250"/>
      <c r="F771" s="523">
        <v>4.3</v>
      </c>
      <c r="G771" s="523">
        <v>0</v>
      </c>
      <c r="H771" s="523">
        <v>0</v>
      </c>
      <c r="I771" s="523">
        <v>0</v>
      </c>
      <c r="J771" s="523">
        <v>0</v>
      </c>
      <c r="K771" s="523">
        <v>0</v>
      </c>
      <c r="L771" s="523">
        <v>0</v>
      </c>
      <c r="M771" s="349"/>
      <c r="O771" s="403"/>
      <c r="P771" s="403"/>
      <c r="Q771" s="403"/>
      <c r="R771" s="403"/>
      <c r="S771" s="403"/>
      <c r="T771" s="403"/>
      <c r="U771" s="403"/>
      <c r="V771" s="403"/>
      <c r="W771" s="403"/>
      <c r="X771" s="403"/>
    </row>
    <row r="772" spans="1:24" s="403" customFormat="1" x14ac:dyDescent="0.2">
      <c r="A772" s="395"/>
      <c r="B772" s="214"/>
      <c r="C772" s="212"/>
      <c r="D772" s="213" t="s">
        <v>643</v>
      </c>
      <c r="E772" s="340"/>
      <c r="F772" s="523">
        <v>0</v>
      </c>
      <c r="G772" s="523">
        <v>0</v>
      </c>
      <c r="H772" s="523">
        <v>10</v>
      </c>
      <c r="I772" s="523">
        <v>0</v>
      </c>
      <c r="J772" s="523">
        <v>0</v>
      </c>
      <c r="K772" s="523">
        <v>0</v>
      </c>
      <c r="L772" s="523">
        <v>0</v>
      </c>
      <c r="M772" s="420"/>
    </row>
    <row r="773" spans="1:24" s="403" customFormat="1" x14ac:dyDescent="0.2">
      <c r="A773" s="395"/>
      <c r="B773" s="232"/>
      <c r="C773" s="219"/>
      <c r="D773" s="220" t="s">
        <v>233</v>
      </c>
      <c r="E773" s="249" t="s">
        <v>679</v>
      </c>
      <c r="F773" s="223">
        <f t="shared" ref="F773:L773" si="323">SUM(F774:F774)</f>
        <v>0</v>
      </c>
      <c r="G773" s="203">
        <f t="shared" si="323"/>
        <v>33</v>
      </c>
      <c r="H773" s="203">
        <f t="shared" si="323"/>
        <v>0</v>
      </c>
      <c r="I773" s="203">
        <f t="shared" si="323"/>
        <v>4.5</v>
      </c>
      <c r="J773" s="203">
        <f t="shared" si="323"/>
        <v>4.5</v>
      </c>
      <c r="K773" s="203">
        <f t="shared" si="323"/>
        <v>0</v>
      </c>
      <c r="L773" s="203">
        <f t="shared" si="323"/>
        <v>0</v>
      </c>
      <c r="M773" s="420"/>
    </row>
    <row r="774" spans="1:24" s="403" customFormat="1" x14ac:dyDescent="0.2">
      <c r="A774" s="395"/>
      <c r="B774" s="208"/>
      <c r="C774" s="428">
        <v>717</v>
      </c>
      <c r="D774" s="213" t="s">
        <v>1243</v>
      </c>
      <c r="E774" s="340"/>
      <c r="F774" s="522">
        <v>0</v>
      </c>
      <c r="G774" s="523">
        <v>33</v>
      </c>
      <c r="H774" s="523">
        <v>0</v>
      </c>
      <c r="I774" s="523">
        <v>4.5</v>
      </c>
      <c r="J774" s="523">
        <v>4.5</v>
      </c>
      <c r="K774" s="523">
        <v>0</v>
      </c>
      <c r="L774" s="523">
        <v>0</v>
      </c>
      <c r="M774" s="430"/>
      <c r="O774" s="307"/>
      <c r="P774" s="307"/>
      <c r="Q774" s="307"/>
      <c r="R774" s="307"/>
      <c r="S774" s="307"/>
      <c r="T774" s="307"/>
      <c r="U774" s="307"/>
      <c r="V774" s="307"/>
      <c r="W774" s="307"/>
      <c r="X774" s="307"/>
    </row>
    <row r="775" spans="1:24" s="307" customFormat="1" x14ac:dyDescent="0.2">
      <c r="A775" s="308"/>
      <c r="B775" s="232"/>
      <c r="C775" s="343"/>
      <c r="D775" s="220" t="s">
        <v>240</v>
      </c>
      <c r="E775" s="219" t="s">
        <v>827</v>
      </c>
      <c r="F775" s="223">
        <f t="shared" ref="F775:L775" si="324">SUM(F776:F782)</f>
        <v>649.20000000000005</v>
      </c>
      <c r="G775" s="203">
        <f t="shared" si="324"/>
        <v>743.7</v>
      </c>
      <c r="H775" s="203">
        <f t="shared" si="324"/>
        <v>0</v>
      </c>
      <c r="I775" s="203">
        <f t="shared" si="324"/>
        <v>1421.7</v>
      </c>
      <c r="J775" s="203">
        <f t="shared" ref="J775" si="325">SUM(J776:J782)</f>
        <v>108.1</v>
      </c>
      <c r="K775" s="203">
        <f t="shared" si="324"/>
        <v>0</v>
      </c>
      <c r="L775" s="203">
        <f t="shared" si="324"/>
        <v>0</v>
      </c>
      <c r="M775" s="430"/>
    </row>
    <row r="776" spans="1:24" s="307" customFormat="1" x14ac:dyDescent="0.2">
      <c r="A776" s="308"/>
      <c r="B776" s="232"/>
      <c r="C776" s="428"/>
      <c r="D776" s="213" t="s">
        <v>914</v>
      </c>
      <c r="E776" s="212"/>
      <c r="F776" s="522">
        <v>10.6</v>
      </c>
      <c r="G776" s="523">
        <v>0</v>
      </c>
      <c r="H776" s="523">
        <v>0</v>
      </c>
      <c r="I776" s="523">
        <v>0</v>
      </c>
      <c r="J776" s="523">
        <v>0</v>
      </c>
      <c r="K776" s="523">
        <v>0</v>
      </c>
      <c r="L776" s="523">
        <v>0</v>
      </c>
      <c r="M776" s="430"/>
    </row>
    <row r="777" spans="1:24" s="403" customFormat="1" x14ac:dyDescent="0.2">
      <c r="A777" s="395"/>
      <c r="B777" s="232"/>
      <c r="C777" s="428">
        <v>717</v>
      </c>
      <c r="D777" s="213" t="s">
        <v>1280</v>
      </c>
      <c r="E777" s="212"/>
      <c r="F777" s="522">
        <v>0</v>
      </c>
      <c r="G777" s="523">
        <v>0</v>
      </c>
      <c r="H777" s="523">
        <v>0</v>
      </c>
      <c r="I777" s="523">
        <v>0</v>
      </c>
      <c r="J777" s="614">
        <v>35</v>
      </c>
      <c r="K777" s="523">
        <v>0</v>
      </c>
      <c r="L777" s="523">
        <v>0</v>
      </c>
      <c r="M777" s="430" t="s">
        <v>1254</v>
      </c>
    </row>
    <row r="778" spans="1:24" s="307" customFormat="1" x14ac:dyDescent="0.2">
      <c r="A778" s="308"/>
      <c r="B778" s="232"/>
      <c r="C778" s="428">
        <v>716</v>
      </c>
      <c r="D778" s="213" t="s">
        <v>1216</v>
      </c>
      <c r="E778" s="212"/>
      <c r="F778" s="522">
        <v>0</v>
      </c>
      <c r="G778" s="523">
        <v>0</v>
      </c>
      <c r="H778" s="523">
        <v>0</v>
      </c>
      <c r="I778" s="523">
        <v>476</v>
      </c>
      <c r="J778" s="614">
        <v>0</v>
      </c>
      <c r="K778" s="523">
        <v>0</v>
      </c>
      <c r="L778" s="523">
        <v>0</v>
      </c>
      <c r="M778" s="430" t="s">
        <v>1254</v>
      </c>
      <c r="O778" s="403"/>
      <c r="P778" s="403"/>
      <c r="Q778" s="403"/>
      <c r="R778" s="403"/>
      <c r="S778" s="403"/>
      <c r="T778" s="403"/>
      <c r="U778" s="403"/>
      <c r="V778" s="403"/>
      <c r="W778" s="403"/>
      <c r="X778" s="403"/>
    </row>
    <row r="779" spans="1:24" s="307" customFormat="1" x14ac:dyDescent="0.2">
      <c r="A779" s="308"/>
      <c r="B779" s="211"/>
      <c r="C779" s="212">
        <v>717</v>
      </c>
      <c r="D779" s="213" t="s">
        <v>1129</v>
      </c>
      <c r="E779" s="340"/>
      <c r="F779" s="523">
        <v>638.5</v>
      </c>
      <c r="G779" s="523">
        <v>708.6</v>
      </c>
      <c r="H779" s="523">
        <v>0</v>
      </c>
      <c r="I779" s="523">
        <v>0</v>
      </c>
      <c r="J779" s="523">
        <v>0</v>
      </c>
      <c r="K779" s="523">
        <v>0</v>
      </c>
      <c r="L779" s="523">
        <v>0</v>
      </c>
      <c r="M779" s="430"/>
    </row>
    <row r="780" spans="1:24" s="403" customFormat="1" ht="12" customHeight="1" x14ac:dyDescent="0.2">
      <c r="A780" s="402"/>
      <c r="B780" s="211"/>
      <c r="C780" s="212">
        <v>7170024</v>
      </c>
      <c r="D780" s="213" t="s">
        <v>1250</v>
      </c>
      <c r="E780" s="340"/>
      <c r="F780" s="523">
        <v>0</v>
      </c>
      <c r="G780" s="523">
        <v>34.5</v>
      </c>
      <c r="H780" s="523">
        <v>0</v>
      </c>
      <c r="I780" s="523">
        <v>0</v>
      </c>
      <c r="J780" s="614">
        <v>13.1</v>
      </c>
      <c r="K780" s="523">
        <v>0</v>
      </c>
      <c r="L780" s="523">
        <v>0</v>
      </c>
      <c r="M780" s="430" t="s">
        <v>1254</v>
      </c>
      <c r="O780" s="206"/>
      <c r="P780" s="206"/>
      <c r="Q780" s="206"/>
      <c r="R780" s="206"/>
      <c r="S780" s="206"/>
      <c r="T780" s="206"/>
      <c r="U780" s="206"/>
      <c r="V780" s="206"/>
      <c r="W780" s="206"/>
      <c r="X780" s="206"/>
    </row>
    <row r="781" spans="1:24" s="403" customFormat="1" ht="12.75" customHeight="1" x14ac:dyDescent="0.2">
      <c r="A781" s="402"/>
      <c r="B781" s="211"/>
      <c r="C781" s="212">
        <v>717002</v>
      </c>
      <c r="D781" s="213" t="s">
        <v>642</v>
      </c>
      <c r="E781" s="250"/>
      <c r="F781" s="523">
        <v>0.1</v>
      </c>
      <c r="G781" s="523">
        <v>0</v>
      </c>
      <c r="H781" s="523">
        <v>0</v>
      </c>
      <c r="I781" s="523">
        <v>0</v>
      </c>
      <c r="J781" s="523">
        <v>0</v>
      </c>
      <c r="K781" s="523">
        <v>0</v>
      </c>
      <c r="L781" s="523">
        <v>0</v>
      </c>
      <c r="M781" s="430"/>
      <c r="O781" s="206"/>
      <c r="P781" s="206"/>
      <c r="Q781" s="206"/>
      <c r="R781" s="206"/>
      <c r="S781" s="206"/>
      <c r="T781" s="206"/>
      <c r="U781" s="206"/>
      <c r="V781" s="206"/>
      <c r="W781" s="206"/>
      <c r="X781" s="206"/>
    </row>
    <row r="782" spans="1:24" s="403" customFormat="1" ht="12.75" customHeight="1" thickBot="1" x14ac:dyDescent="0.25">
      <c r="A782" s="402"/>
      <c r="B782" s="211"/>
      <c r="C782" s="212">
        <v>716</v>
      </c>
      <c r="D782" s="213" t="s">
        <v>1219</v>
      </c>
      <c r="E782" s="414"/>
      <c r="F782" s="268">
        <v>0</v>
      </c>
      <c r="G782" s="523">
        <v>0.6</v>
      </c>
      <c r="H782" s="523">
        <v>0</v>
      </c>
      <c r="I782" s="523">
        <v>945.7</v>
      </c>
      <c r="J782" s="614">
        <v>60</v>
      </c>
      <c r="K782" s="523">
        <v>0</v>
      </c>
      <c r="L782" s="523">
        <v>0</v>
      </c>
      <c r="M782" s="430" t="s">
        <v>1254</v>
      </c>
      <c r="O782" s="307"/>
      <c r="P782" s="307"/>
      <c r="Q782" s="307"/>
      <c r="R782" s="307"/>
      <c r="S782" s="307"/>
      <c r="T782" s="307"/>
      <c r="U782" s="307"/>
      <c r="V782" s="307"/>
      <c r="W782" s="307"/>
      <c r="X782" s="307"/>
    </row>
    <row r="783" spans="1:24" s="307" customFormat="1" ht="12.75" customHeight="1" thickBot="1" x14ac:dyDescent="0.25">
      <c r="A783" s="308"/>
      <c r="B783" s="383"/>
      <c r="C783" s="384"/>
      <c r="D783" s="382" t="s">
        <v>709</v>
      </c>
      <c r="E783" s="293"/>
      <c r="F783" s="294">
        <f t="shared" ref="F783" si="326">SUM(F784:F786)</f>
        <v>4160.384</v>
      </c>
      <c r="G783" s="579">
        <f>SUM(G784:G786)</f>
        <v>4492.982</v>
      </c>
      <c r="H783" s="294">
        <f t="shared" ref="H783" si="327">SUM(H784:H786)</f>
        <v>4607.0999999999995</v>
      </c>
      <c r="I783" s="294">
        <f>SUM(I784:I786)</f>
        <v>4925</v>
      </c>
      <c r="J783" s="294">
        <f>SUM(J784:J786)</f>
        <v>5219.7</v>
      </c>
      <c r="K783" s="294">
        <f t="shared" ref="K783:L783" si="328">SUM(K784:K786)</f>
        <v>4858.8999999999996</v>
      </c>
      <c r="L783" s="294">
        <f t="shared" si="328"/>
        <v>4899.2999999999993</v>
      </c>
      <c r="M783" s="504"/>
    </row>
    <row r="784" spans="1:24" s="307" customFormat="1" ht="12.75" customHeight="1" thickBot="1" x14ac:dyDescent="0.25">
      <c r="A784" s="308"/>
      <c r="B784" s="295"/>
      <c r="C784" s="296"/>
      <c r="D784" s="297" t="s">
        <v>1208</v>
      </c>
      <c r="E784" s="505"/>
      <c r="F784" s="294">
        <f t="shared" ref="F784:L784" si="329">SUM(F788+F793+F823+F828+F881)</f>
        <v>2453.9</v>
      </c>
      <c r="G784" s="580">
        <f t="shared" si="329"/>
        <v>2616.2289999999998</v>
      </c>
      <c r="H784" s="294">
        <f t="shared" si="329"/>
        <v>2768.7</v>
      </c>
      <c r="I784" s="294">
        <f>SUM(I788+I793+I823+I828+I881)</f>
        <v>2962.3999999999996</v>
      </c>
      <c r="J784" s="294">
        <f>SUM(J788+J793+J823+J828+J881)</f>
        <v>3172.8</v>
      </c>
      <c r="K784" s="294">
        <f t="shared" si="329"/>
        <v>2962.3999999999996</v>
      </c>
      <c r="L784" s="294">
        <f t="shared" si="329"/>
        <v>2962.3999999999996</v>
      </c>
      <c r="M784" s="430"/>
    </row>
    <row r="785" spans="1:24" s="403" customFormat="1" ht="12.75" customHeight="1" thickBot="1" x14ac:dyDescent="0.25">
      <c r="A785" s="395"/>
      <c r="B785" s="295"/>
      <c r="C785" s="296"/>
      <c r="D785" s="298" t="s">
        <v>1209</v>
      </c>
      <c r="E785" s="505"/>
      <c r="F785" s="294">
        <v>0</v>
      </c>
      <c r="G785" s="581">
        <v>0</v>
      </c>
      <c r="H785" s="294">
        <v>0</v>
      </c>
      <c r="I785" s="294">
        <f>SUM(I889-I906)</f>
        <v>688.8</v>
      </c>
      <c r="J785" s="294">
        <f>SUM(J889-J906)</f>
        <v>774.2</v>
      </c>
      <c r="K785" s="294">
        <f t="shared" ref="K785:L785" si="330">SUM(K889)</f>
        <v>799.5</v>
      </c>
      <c r="L785" s="294">
        <f t="shared" si="330"/>
        <v>838.89999999999986</v>
      </c>
      <c r="M785" s="430"/>
    </row>
    <row r="786" spans="1:24" s="307" customFormat="1" ht="12.75" customHeight="1" thickBot="1" x14ac:dyDescent="0.25">
      <c r="A786" s="308"/>
      <c r="B786" s="295"/>
      <c r="C786" s="296"/>
      <c r="D786" s="298" t="s">
        <v>203</v>
      </c>
      <c r="E786" s="293"/>
      <c r="F786" s="294">
        <f>F853+F865+F884+F889</f>
        <v>1706.4839999999999</v>
      </c>
      <c r="G786" s="581">
        <f>G851+G865+G884+G889</f>
        <v>1876.7530000000002</v>
      </c>
      <c r="H786" s="294">
        <f>H853+H865+H884+H889</f>
        <v>1838.3999999999999</v>
      </c>
      <c r="I786" s="294">
        <f>I853+I865+I884+I906</f>
        <v>1273.8</v>
      </c>
      <c r="J786" s="294">
        <f>J853+J865+J884+J906</f>
        <v>1272.7</v>
      </c>
      <c r="K786" s="294">
        <f>K853+K865+K884</f>
        <v>1097</v>
      </c>
      <c r="L786" s="294">
        <f>L853+L865+L884</f>
        <v>1098</v>
      </c>
      <c r="M786" s="430"/>
      <c r="N786" s="379"/>
      <c r="O786" s="403"/>
      <c r="P786" s="403"/>
      <c r="Q786" s="403"/>
      <c r="R786" s="403"/>
      <c r="S786" s="403"/>
      <c r="T786" s="403"/>
      <c r="U786" s="403"/>
      <c r="V786" s="403"/>
      <c r="W786" s="403"/>
      <c r="X786" s="403"/>
    </row>
    <row r="787" spans="1:24" s="440" customFormat="1" ht="12.75" customHeight="1" thickBot="1" x14ac:dyDescent="0.25">
      <c r="A787" s="438"/>
      <c r="B787" s="283"/>
      <c r="C787" s="284"/>
      <c r="D787" s="255" t="s">
        <v>683</v>
      </c>
      <c r="E787" s="506"/>
      <c r="F787" s="475">
        <f t="shared" ref="F787:L787" si="331">SUM(F793+F828+F903+F670)</f>
        <v>338</v>
      </c>
      <c r="G787" s="558">
        <f t="shared" si="331"/>
        <v>348.65300000000002</v>
      </c>
      <c r="H787" s="475">
        <f t="shared" si="331"/>
        <v>404.20000000000005</v>
      </c>
      <c r="I787" s="475">
        <f t="shared" si="331"/>
        <v>365.59999999999997</v>
      </c>
      <c r="J787" s="475">
        <f t="shared" ref="J787" si="332">SUM(J793+J828+J903+J670)</f>
        <v>407.70000000000005</v>
      </c>
      <c r="K787" s="475">
        <f t="shared" si="331"/>
        <v>365.59999999999997</v>
      </c>
      <c r="L787" s="475">
        <f t="shared" si="331"/>
        <v>365.59999999999997</v>
      </c>
      <c r="M787" s="430"/>
      <c r="O787" s="307"/>
      <c r="P787" s="307"/>
      <c r="Q787" s="307"/>
      <c r="R787" s="307"/>
      <c r="S787" s="307"/>
      <c r="T787" s="307"/>
      <c r="U787" s="307"/>
      <c r="V787" s="307"/>
      <c r="W787" s="307"/>
      <c r="X787" s="307"/>
    </row>
    <row r="788" spans="1:24" s="311" customFormat="1" ht="13.5" thickBot="1" x14ac:dyDescent="0.25">
      <c r="A788" s="310"/>
      <c r="B788" s="375" t="s">
        <v>788</v>
      </c>
      <c r="C788" s="377"/>
      <c r="D788" s="313" t="s">
        <v>389</v>
      </c>
      <c r="E788" s="507"/>
      <c r="F788" s="312">
        <f t="shared" ref="F788" si="333">SUM(F789:F792)</f>
        <v>1196.3000000000002</v>
      </c>
      <c r="G788" s="571">
        <f>SUM(G789:G792)</f>
        <v>1311.576</v>
      </c>
      <c r="H788" s="312">
        <f t="shared" ref="H788" si="334">SUM(H789:H792)</f>
        <v>1348.6</v>
      </c>
      <c r="I788" s="312">
        <f t="shared" ref="I788:L788" si="335">SUM(I789:I792)</f>
        <v>1399.3999999999999</v>
      </c>
      <c r="J788" s="312">
        <f t="shared" ref="J788" si="336">SUM(J789:J792)</f>
        <v>1561.3000000000002</v>
      </c>
      <c r="K788" s="312">
        <f t="shared" si="335"/>
        <v>1399.3999999999999</v>
      </c>
      <c r="L788" s="312">
        <f t="shared" si="335"/>
        <v>1399.3999999999999</v>
      </c>
      <c r="M788" s="439"/>
      <c r="O788" s="307"/>
      <c r="P788" s="307"/>
      <c r="Q788" s="307"/>
      <c r="R788" s="307"/>
      <c r="S788" s="307"/>
      <c r="T788" s="307"/>
      <c r="U788" s="307"/>
      <c r="V788" s="307"/>
      <c r="W788" s="307"/>
      <c r="X788" s="307"/>
    </row>
    <row r="789" spans="1:24" x14ac:dyDescent="0.2">
      <c r="A789" s="207"/>
      <c r="B789" s="257">
        <v>610</v>
      </c>
      <c r="C789" s="258"/>
      <c r="D789" s="259" t="s">
        <v>115</v>
      </c>
      <c r="E789" s="260"/>
      <c r="F789" s="260">
        <v>744.2</v>
      </c>
      <c r="G789" s="582">
        <v>822.23</v>
      </c>
      <c r="H789" s="260">
        <v>865.3</v>
      </c>
      <c r="I789" s="260">
        <v>887.9</v>
      </c>
      <c r="J789" s="618">
        <v>994.6</v>
      </c>
      <c r="K789" s="260">
        <v>887.9</v>
      </c>
      <c r="L789" s="260">
        <v>887.9</v>
      </c>
      <c r="M789" s="430" t="s">
        <v>1254</v>
      </c>
      <c r="O789" s="307"/>
      <c r="P789" s="307"/>
      <c r="Q789" s="307"/>
      <c r="R789" s="307"/>
      <c r="S789" s="307"/>
      <c r="T789" s="307"/>
      <c r="U789" s="307"/>
      <c r="V789" s="307"/>
      <c r="W789" s="307"/>
      <c r="X789" s="307"/>
    </row>
    <row r="790" spans="1:24" s="307" customFormat="1" ht="12.75" customHeight="1" x14ac:dyDescent="0.2">
      <c r="A790" s="308"/>
      <c r="B790" s="211">
        <v>620</v>
      </c>
      <c r="C790" s="212"/>
      <c r="D790" s="213" t="s">
        <v>116</v>
      </c>
      <c r="E790" s="221"/>
      <c r="F790" s="522">
        <v>278.10000000000002</v>
      </c>
      <c r="G790" s="523">
        <v>307.19099999999997</v>
      </c>
      <c r="H790" s="522">
        <v>319.7</v>
      </c>
      <c r="I790" s="522">
        <v>336.9</v>
      </c>
      <c r="J790" s="615">
        <v>376.8</v>
      </c>
      <c r="K790" s="522">
        <v>336.9</v>
      </c>
      <c r="L790" s="522">
        <v>336.9</v>
      </c>
      <c r="M790" s="430" t="s">
        <v>1254</v>
      </c>
    </row>
    <row r="791" spans="1:24" s="307" customFormat="1" x14ac:dyDescent="0.2">
      <c r="A791" s="308"/>
      <c r="B791" s="211">
        <v>630</v>
      </c>
      <c r="C791" s="212"/>
      <c r="D791" s="213" t="s">
        <v>117</v>
      </c>
      <c r="E791" s="221"/>
      <c r="F791" s="522">
        <v>165</v>
      </c>
      <c r="G791" s="523">
        <v>168.512</v>
      </c>
      <c r="H791" s="522">
        <v>159.6</v>
      </c>
      <c r="I791" s="522">
        <v>170.6</v>
      </c>
      <c r="J791" s="615">
        <v>185.9</v>
      </c>
      <c r="K791" s="522">
        <v>170.6</v>
      </c>
      <c r="L791" s="522">
        <v>170.6</v>
      </c>
      <c r="M791" s="430" t="s">
        <v>1254</v>
      </c>
      <c r="O791" s="206"/>
      <c r="P791" s="206"/>
      <c r="Q791" s="206"/>
      <c r="R791" s="206"/>
      <c r="S791" s="206"/>
      <c r="T791" s="206"/>
      <c r="U791" s="206"/>
      <c r="V791" s="206"/>
      <c r="W791" s="206"/>
      <c r="X791" s="206"/>
    </row>
    <row r="792" spans="1:24" s="403" customFormat="1" ht="13.5" thickBot="1" x14ac:dyDescent="0.25">
      <c r="A792" s="395"/>
      <c r="B792" s="344">
        <v>640</v>
      </c>
      <c r="C792" s="345"/>
      <c r="D792" s="509" t="s">
        <v>600</v>
      </c>
      <c r="E792" s="510"/>
      <c r="F792" s="552">
        <v>9</v>
      </c>
      <c r="G792" s="552">
        <v>13.643000000000001</v>
      </c>
      <c r="H792" s="552">
        <v>4</v>
      </c>
      <c r="I792" s="552">
        <v>4</v>
      </c>
      <c r="J792" s="552">
        <v>4</v>
      </c>
      <c r="K792" s="552">
        <v>4</v>
      </c>
      <c r="L792" s="552">
        <v>4</v>
      </c>
      <c r="M792" s="430"/>
      <c r="O792" s="307"/>
      <c r="P792" s="307"/>
      <c r="Q792" s="307"/>
      <c r="R792" s="307"/>
      <c r="S792" s="307"/>
      <c r="T792" s="307"/>
      <c r="U792" s="307"/>
      <c r="V792" s="307"/>
      <c r="W792" s="307"/>
      <c r="X792" s="307"/>
    </row>
    <row r="793" spans="1:24" s="307" customFormat="1" ht="12" customHeight="1" thickBot="1" x14ac:dyDescent="0.25">
      <c r="A793" s="308"/>
      <c r="B793" s="508" t="s">
        <v>398</v>
      </c>
      <c r="C793" s="511"/>
      <c r="D793" s="266"/>
      <c r="E793" s="254"/>
      <c r="F793" s="554">
        <f>SUM(F794:F819)</f>
        <v>241</v>
      </c>
      <c r="G793" s="583">
        <f>SUM(G794:G819)</f>
        <v>240.05300000000005</v>
      </c>
      <c r="H793" s="583">
        <f t="shared" ref="H793:L793" si="337">SUM(H794:H819)</f>
        <v>277.3</v>
      </c>
      <c r="I793" s="583">
        <f t="shared" si="337"/>
        <v>257.39999999999998</v>
      </c>
      <c r="J793" s="583">
        <f t="shared" ref="J793" si="338">SUM(J794:J819)</f>
        <v>272.8</v>
      </c>
      <c r="K793" s="583">
        <f t="shared" si="337"/>
        <v>257.39999999999998</v>
      </c>
      <c r="L793" s="583">
        <f t="shared" si="337"/>
        <v>257.39999999999998</v>
      </c>
      <c r="M793" s="430"/>
    </row>
    <row r="794" spans="1:24" s="307" customFormat="1" x14ac:dyDescent="0.2">
      <c r="A794" s="308"/>
      <c r="B794" s="257">
        <v>630</v>
      </c>
      <c r="C794" s="258"/>
      <c r="D794" s="259" t="s">
        <v>307</v>
      </c>
      <c r="E794" s="260"/>
      <c r="F794" s="260">
        <v>14.5</v>
      </c>
      <c r="G794" s="261">
        <v>13.638</v>
      </c>
      <c r="H794" s="260">
        <v>10</v>
      </c>
      <c r="I794" s="260">
        <v>10</v>
      </c>
      <c r="J794" s="618">
        <v>14.3</v>
      </c>
      <c r="K794" s="260">
        <v>10</v>
      </c>
      <c r="L794" s="260">
        <v>10</v>
      </c>
      <c r="M794" s="430" t="s">
        <v>1254</v>
      </c>
    </row>
    <row r="795" spans="1:24" s="307" customFormat="1" x14ac:dyDescent="0.2">
      <c r="A795" s="308"/>
      <c r="B795" s="211">
        <v>610</v>
      </c>
      <c r="C795" s="212"/>
      <c r="D795" s="213" t="s">
        <v>757</v>
      </c>
      <c r="E795" s="221"/>
      <c r="F795" s="522">
        <v>13</v>
      </c>
      <c r="G795" s="523">
        <v>10.5</v>
      </c>
      <c r="H795" s="522">
        <v>22.2</v>
      </c>
      <c r="I795" s="522">
        <v>0</v>
      </c>
      <c r="J795" s="522">
        <v>0</v>
      </c>
      <c r="K795" s="522">
        <v>0</v>
      </c>
      <c r="L795" s="522">
        <v>0</v>
      </c>
      <c r="M795" s="430"/>
    </row>
    <row r="796" spans="1:24" s="307" customFormat="1" x14ac:dyDescent="0.2">
      <c r="A796" s="308"/>
      <c r="B796" s="211">
        <v>610</v>
      </c>
      <c r="C796" s="212"/>
      <c r="D796" s="213" t="s">
        <v>758</v>
      </c>
      <c r="E796" s="221"/>
      <c r="F796" s="522">
        <v>39.6</v>
      </c>
      <c r="G796" s="523">
        <v>44.970999999999997</v>
      </c>
      <c r="H796" s="522">
        <v>64.599999999999994</v>
      </c>
      <c r="I796" s="522">
        <v>0</v>
      </c>
      <c r="J796" s="522">
        <v>0</v>
      </c>
      <c r="K796" s="522">
        <v>0</v>
      </c>
      <c r="L796" s="522">
        <v>0</v>
      </c>
      <c r="M796" s="430"/>
      <c r="O796" s="403"/>
      <c r="P796" s="403"/>
      <c r="Q796" s="403"/>
      <c r="R796" s="403"/>
      <c r="S796" s="403"/>
      <c r="T796" s="403"/>
      <c r="U796" s="403"/>
      <c r="V796" s="403"/>
      <c r="W796" s="403"/>
      <c r="X796" s="403"/>
    </row>
    <row r="797" spans="1:24" x14ac:dyDescent="0.2">
      <c r="A797" s="204"/>
      <c r="B797" s="211">
        <v>630</v>
      </c>
      <c r="C797" s="212"/>
      <c r="D797" s="213" t="s">
        <v>390</v>
      </c>
      <c r="E797" s="221"/>
      <c r="F797" s="522">
        <v>13.5</v>
      </c>
      <c r="G797" s="523">
        <v>17.488</v>
      </c>
      <c r="H797" s="522">
        <v>13</v>
      </c>
      <c r="I797" s="522">
        <v>12</v>
      </c>
      <c r="J797" s="615">
        <v>17.2</v>
      </c>
      <c r="K797" s="522">
        <v>12.6</v>
      </c>
      <c r="L797" s="522">
        <v>12.6</v>
      </c>
      <c r="M797" s="430" t="s">
        <v>1254</v>
      </c>
      <c r="O797" s="403"/>
      <c r="P797" s="403"/>
      <c r="Q797" s="403"/>
      <c r="R797" s="403"/>
      <c r="S797" s="403"/>
      <c r="T797" s="403"/>
      <c r="U797" s="403"/>
      <c r="V797" s="403"/>
      <c r="W797" s="403"/>
      <c r="X797" s="403"/>
    </row>
    <row r="798" spans="1:24" s="307" customFormat="1" x14ac:dyDescent="0.2">
      <c r="A798" s="308"/>
      <c r="B798" s="211">
        <v>640</v>
      </c>
      <c r="C798" s="212"/>
      <c r="D798" s="213" t="s">
        <v>287</v>
      </c>
      <c r="E798" s="222"/>
      <c r="F798" s="523">
        <v>2.4</v>
      </c>
      <c r="G798" s="523">
        <v>4.9640000000000004</v>
      </c>
      <c r="H798" s="523">
        <v>0</v>
      </c>
      <c r="I798" s="523">
        <v>0</v>
      </c>
      <c r="J798" s="523">
        <v>0.4</v>
      </c>
      <c r="K798" s="523">
        <v>0</v>
      </c>
      <c r="L798" s="523">
        <v>0</v>
      </c>
      <c r="M798" s="430"/>
      <c r="O798" s="403"/>
      <c r="P798" s="403"/>
      <c r="Q798" s="403"/>
      <c r="R798" s="403"/>
      <c r="S798" s="403"/>
      <c r="T798" s="403"/>
      <c r="U798" s="403"/>
      <c r="V798" s="403"/>
      <c r="W798" s="403"/>
      <c r="X798" s="403"/>
    </row>
    <row r="799" spans="1:24" s="307" customFormat="1" x14ac:dyDescent="0.2">
      <c r="A799" s="308"/>
      <c r="B799" s="211">
        <v>630</v>
      </c>
      <c r="C799" s="212"/>
      <c r="D799" s="213" t="s">
        <v>759</v>
      </c>
      <c r="E799" s="222"/>
      <c r="F799" s="523">
        <v>5.0999999999999996</v>
      </c>
      <c r="G799" s="523">
        <v>4.8</v>
      </c>
      <c r="H799" s="523">
        <v>7.1</v>
      </c>
      <c r="I799" s="523">
        <v>6</v>
      </c>
      <c r="J799" s="523">
        <v>5.6</v>
      </c>
      <c r="K799" s="523">
        <v>6</v>
      </c>
      <c r="L799" s="523">
        <v>6</v>
      </c>
      <c r="M799" s="430"/>
      <c r="O799" s="403"/>
      <c r="P799" s="403"/>
      <c r="Q799" s="403"/>
      <c r="R799" s="403"/>
      <c r="S799" s="403"/>
      <c r="T799" s="403"/>
      <c r="U799" s="403"/>
      <c r="V799" s="403"/>
      <c r="W799" s="403"/>
      <c r="X799" s="403"/>
    </row>
    <row r="800" spans="1:24" s="307" customFormat="1" x14ac:dyDescent="0.2">
      <c r="A800" s="308"/>
      <c r="B800" s="211">
        <v>630</v>
      </c>
      <c r="C800" s="212"/>
      <c r="D800" s="213" t="s">
        <v>760</v>
      </c>
      <c r="E800" s="222"/>
      <c r="F800" s="523">
        <v>0</v>
      </c>
      <c r="G800" s="523">
        <v>5.4</v>
      </c>
      <c r="H800" s="523">
        <v>9.1999999999999993</v>
      </c>
      <c r="I800" s="523">
        <v>3.5</v>
      </c>
      <c r="J800" s="523">
        <v>5.9</v>
      </c>
      <c r="K800" s="523">
        <v>3.5</v>
      </c>
      <c r="L800" s="523">
        <v>3.5</v>
      </c>
      <c r="M800" s="430"/>
    </row>
    <row r="801" spans="1:24" s="307" customFormat="1" x14ac:dyDescent="0.2">
      <c r="A801" s="308"/>
      <c r="B801" s="211">
        <v>630</v>
      </c>
      <c r="C801" s="212"/>
      <c r="D801" s="213" t="s">
        <v>831</v>
      </c>
      <c r="E801" s="222"/>
      <c r="F801" s="523">
        <v>0</v>
      </c>
      <c r="G801" s="523">
        <v>0</v>
      </c>
      <c r="H801" s="523">
        <v>0</v>
      </c>
      <c r="I801" s="523">
        <v>0</v>
      </c>
      <c r="J801" s="523">
        <v>0</v>
      </c>
      <c r="K801" s="523">
        <v>0</v>
      </c>
      <c r="L801" s="523">
        <v>0</v>
      </c>
      <c r="M801" s="430"/>
      <c r="O801" s="403"/>
      <c r="P801" s="403"/>
      <c r="Q801" s="403"/>
      <c r="R801" s="403"/>
      <c r="S801" s="403"/>
      <c r="T801" s="403"/>
      <c r="U801" s="403"/>
      <c r="V801" s="403"/>
      <c r="W801" s="403"/>
      <c r="X801" s="403"/>
    </row>
    <row r="802" spans="1:24" s="403" customFormat="1" x14ac:dyDescent="0.2">
      <c r="A802" s="395"/>
      <c r="B802" s="211">
        <v>630</v>
      </c>
      <c r="C802" s="212"/>
      <c r="D802" s="213" t="s">
        <v>1067</v>
      </c>
      <c r="E802" s="221"/>
      <c r="F802" s="522">
        <v>0</v>
      </c>
      <c r="G802" s="523">
        <v>0</v>
      </c>
      <c r="H802" s="522">
        <v>0</v>
      </c>
      <c r="I802" s="522">
        <v>0</v>
      </c>
      <c r="J802" s="522">
        <v>0</v>
      </c>
      <c r="K802" s="522">
        <v>0</v>
      </c>
      <c r="L802" s="522">
        <v>0</v>
      </c>
      <c r="M802" s="430"/>
    </row>
    <row r="803" spans="1:24" s="403" customFormat="1" x14ac:dyDescent="0.2">
      <c r="A803" s="395"/>
      <c r="B803" s="211">
        <v>640</v>
      </c>
      <c r="C803" s="212"/>
      <c r="D803" s="213" t="s">
        <v>1069</v>
      </c>
      <c r="E803" s="221"/>
      <c r="F803" s="522">
        <v>0.8</v>
      </c>
      <c r="G803" s="523">
        <v>0.91800000000000004</v>
      </c>
      <c r="H803" s="522">
        <v>1.2</v>
      </c>
      <c r="I803" s="522">
        <v>1.6</v>
      </c>
      <c r="J803" s="615">
        <v>1.5</v>
      </c>
      <c r="K803" s="522">
        <v>1</v>
      </c>
      <c r="L803" s="522">
        <v>1</v>
      </c>
      <c r="M803" s="430" t="s">
        <v>1254</v>
      </c>
      <c r="O803" s="307"/>
      <c r="P803" s="307"/>
      <c r="Q803" s="307"/>
      <c r="R803" s="307"/>
      <c r="S803" s="307"/>
      <c r="T803" s="307"/>
      <c r="U803" s="307"/>
      <c r="V803" s="307"/>
      <c r="W803" s="307"/>
      <c r="X803" s="307"/>
    </row>
    <row r="804" spans="1:24" s="403" customFormat="1" x14ac:dyDescent="0.2">
      <c r="A804" s="395"/>
      <c r="B804" s="211">
        <v>610</v>
      </c>
      <c r="C804" s="212"/>
      <c r="D804" s="213" t="s">
        <v>1265</v>
      </c>
      <c r="E804" s="221"/>
      <c r="F804" s="522">
        <v>0</v>
      </c>
      <c r="G804" s="523">
        <v>0</v>
      </c>
      <c r="H804" s="522">
        <v>0</v>
      </c>
      <c r="I804" s="522">
        <v>0</v>
      </c>
      <c r="J804" s="522">
        <v>0.4</v>
      </c>
      <c r="K804" s="522">
        <v>0</v>
      </c>
      <c r="L804" s="522">
        <v>0</v>
      </c>
      <c r="M804" s="430"/>
    </row>
    <row r="805" spans="1:24" s="403" customFormat="1" x14ac:dyDescent="0.2">
      <c r="A805" s="395"/>
      <c r="B805" s="211">
        <v>610</v>
      </c>
      <c r="C805" s="212"/>
      <c r="D805" s="213" t="s">
        <v>1136</v>
      </c>
      <c r="E805" s="221"/>
      <c r="F805" s="522">
        <v>0</v>
      </c>
      <c r="G805" s="523">
        <v>4.6859999999999999</v>
      </c>
      <c r="H805" s="522">
        <v>0</v>
      </c>
      <c r="I805" s="522">
        <v>0</v>
      </c>
      <c r="J805" s="522">
        <v>0</v>
      </c>
      <c r="K805" s="522">
        <v>0</v>
      </c>
      <c r="L805" s="522">
        <v>0</v>
      </c>
      <c r="M805" s="430"/>
    </row>
    <row r="806" spans="1:24" s="307" customFormat="1" x14ac:dyDescent="0.2">
      <c r="A806" s="308"/>
      <c r="B806" s="211">
        <v>600</v>
      </c>
      <c r="C806" s="212"/>
      <c r="D806" s="213" t="s">
        <v>1005</v>
      </c>
      <c r="E806" s="221"/>
      <c r="F806" s="522">
        <v>19.600000000000001</v>
      </c>
      <c r="G806" s="523">
        <v>0</v>
      </c>
      <c r="H806" s="522">
        <v>0</v>
      </c>
      <c r="I806" s="522">
        <v>0</v>
      </c>
      <c r="J806" s="522">
        <v>0</v>
      </c>
      <c r="K806" s="522">
        <v>0</v>
      </c>
      <c r="L806" s="522">
        <v>0</v>
      </c>
      <c r="M806" s="430"/>
      <c r="O806" s="403"/>
      <c r="P806" s="403"/>
      <c r="Q806" s="403"/>
      <c r="R806" s="403"/>
      <c r="S806" s="403"/>
      <c r="T806" s="403"/>
      <c r="U806" s="403"/>
      <c r="V806" s="403"/>
      <c r="W806" s="403"/>
      <c r="X806" s="403"/>
    </row>
    <row r="807" spans="1:24" s="403" customFormat="1" x14ac:dyDescent="0.2">
      <c r="A807" s="395"/>
      <c r="B807" s="211">
        <v>610</v>
      </c>
      <c r="C807" s="212"/>
      <c r="D807" s="213" t="s">
        <v>1027</v>
      </c>
      <c r="E807" s="221"/>
      <c r="F807" s="522">
        <v>64.599999999999994</v>
      </c>
      <c r="G807" s="523">
        <v>58.143999999999998</v>
      </c>
      <c r="H807" s="522">
        <v>129.4</v>
      </c>
      <c r="I807" s="522">
        <v>0</v>
      </c>
      <c r="J807" s="522">
        <v>0</v>
      </c>
      <c r="K807" s="522">
        <v>0</v>
      </c>
      <c r="L807" s="522">
        <v>0</v>
      </c>
      <c r="M807" s="430"/>
    </row>
    <row r="808" spans="1:24" s="403" customFormat="1" x14ac:dyDescent="0.2">
      <c r="A808" s="395"/>
      <c r="B808" s="211">
        <v>610</v>
      </c>
      <c r="C808" s="212"/>
      <c r="D808" s="503" t="s">
        <v>1157</v>
      </c>
      <c r="E808" s="522"/>
      <c r="F808" s="522">
        <v>0</v>
      </c>
      <c r="G808" s="523">
        <v>46.399000000000001</v>
      </c>
      <c r="H808" s="522">
        <v>0</v>
      </c>
      <c r="I808" s="522">
        <v>78.400000000000006</v>
      </c>
      <c r="J808" s="522">
        <v>78.400000000000006</v>
      </c>
      <c r="K808" s="522">
        <v>78.400000000000006</v>
      </c>
      <c r="L808" s="522">
        <v>78.400000000000006</v>
      </c>
      <c r="M808" s="430"/>
    </row>
    <row r="809" spans="1:24" s="403" customFormat="1" x14ac:dyDescent="0.2">
      <c r="A809" s="395"/>
      <c r="B809" s="211">
        <v>630</v>
      </c>
      <c r="C809" s="212"/>
      <c r="D809" s="503" t="s">
        <v>1130</v>
      </c>
      <c r="E809" s="522"/>
      <c r="F809" s="522">
        <v>9.9</v>
      </c>
      <c r="G809" s="523">
        <v>0</v>
      </c>
      <c r="H809" s="522">
        <v>0</v>
      </c>
      <c r="I809" s="522">
        <v>0</v>
      </c>
      <c r="J809" s="522">
        <v>0</v>
      </c>
      <c r="K809" s="522">
        <v>0</v>
      </c>
      <c r="L809" s="522">
        <v>0</v>
      </c>
      <c r="M809" s="430"/>
    </row>
    <row r="810" spans="1:24" s="403" customFormat="1" x14ac:dyDescent="0.2">
      <c r="A810" s="395"/>
      <c r="B810" s="211">
        <v>630</v>
      </c>
      <c r="C810" s="212"/>
      <c r="D810" s="503" t="s">
        <v>1263</v>
      </c>
      <c r="E810" s="221"/>
      <c r="F810" s="522">
        <v>0</v>
      </c>
      <c r="G810" s="523">
        <v>0</v>
      </c>
      <c r="H810" s="522">
        <v>0</v>
      </c>
      <c r="I810" s="522">
        <v>0</v>
      </c>
      <c r="J810" s="522">
        <v>8.6</v>
      </c>
      <c r="K810" s="522">
        <v>0</v>
      </c>
      <c r="L810" s="522">
        <v>0</v>
      </c>
      <c r="M810" s="430"/>
      <c r="O810" s="440"/>
      <c r="P810" s="440"/>
      <c r="Q810" s="440"/>
      <c r="R810" s="440"/>
      <c r="S810" s="440"/>
      <c r="T810" s="440"/>
      <c r="U810" s="440"/>
      <c r="V810" s="440"/>
      <c r="W810" s="440"/>
      <c r="X810" s="440"/>
    </row>
    <row r="811" spans="1:24" s="307" customFormat="1" ht="12" customHeight="1" x14ac:dyDescent="0.2">
      <c r="A811" s="308"/>
      <c r="B811" s="211">
        <v>630</v>
      </c>
      <c r="C811" s="212"/>
      <c r="D811" s="503" t="s">
        <v>1230</v>
      </c>
      <c r="E811" s="221"/>
      <c r="F811" s="522">
        <v>0</v>
      </c>
      <c r="G811" s="523">
        <v>0</v>
      </c>
      <c r="H811" s="522">
        <v>0</v>
      </c>
      <c r="I811" s="522">
        <v>135.30000000000001</v>
      </c>
      <c r="J811" s="522">
        <v>110.3</v>
      </c>
      <c r="K811" s="522">
        <v>135.30000000000001</v>
      </c>
      <c r="L811" s="522">
        <v>135.30000000000001</v>
      </c>
      <c r="M811" s="430"/>
    </row>
    <row r="812" spans="1:24" s="403" customFormat="1" x14ac:dyDescent="0.2">
      <c r="A812" s="395"/>
      <c r="B812" s="442">
        <v>630</v>
      </c>
      <c r="C812" s="443"/>
      <c r="D812" s="470" t="s">
        <v>921</v>
      </c>
      <c r="E812" s="387"/>
      <c r="F812" s="522">
        <v>7.1</v>
      </c>
      <c r="G812" s="523">
        <v>5.7750000000000004</v>
      </c>
      <c r="H812" s="522">
        <v>5.6</v>
      </c>
      <c r="I812" s="522">
        <v>5.6</v>
      </c>
      <c r="J812" s="522">
        <v>2.5</v>
      </c>
      <c r="K812" s="522">
        <v>5.6</v>
      </c>
      <c r="L812" s="522">
        <v>5.6</v>
      </c>
      <c r="M812" s="430"/>
      <c r="O812" s="206"/>
      <c r="P812" s="206"/>
      <c r="Q812" s="206"/>
      <c r="R812" s="206"/>
      <c r="S812" s="206"/>
      <c r="T812" s="206"/>
      <c r="U812" s="206"/>
      <c r="V812" s="206"/>
      <c r="W812" s="206"/>
      <c r="X812" s="206"/>
    </row>
    <row r="813" spans="1:24" s="403" customFormat="1" x14ac:dyDescent="0.2">
      <c r="A813" s="395"/>
      <c r="B813" s="491">
        <v>610</v>
      </c>
      <c r="C813" s="492"/>
      <c r="D813" s="441" t="s">
        <v>1261</v>
      </c>
      <c r="E813" s="436"/>
      <c r="F813" s="523">
        <v>0</v>
      </c>
      <c r="G813" s="523">
        <v>0</v>
      </c>
      <c r="H813" s="523">
        <v>0</v>
      </c>
      <c r="I813" s="523">
        <v>0</v>
      </c>
      <c r="J813" s="523">
        <v>1.8</v>
      </c>
      <c r="K813" s="523">
        <v>0</v>
      </c>
      <c r="L813" s="523">
        <v>0</v>
      </c>
      <c r="M813" s="430"/>
      <c r="O813" s="307"/>
      <c r="P813" s="307"/>
      <c r="Q813" s="307"/>
      <c r="R813" s="307"/>
      <c r="S813" s="307"/>
      <c r="T813" s="307"/>
      <c r="U813" s="307"/>
      <c r="V813" s="307"/>
      <c r="W813" s="307"/>
      <c r="X813" s="307"/>
    </row>
    <row r="814" spans="1:24" s="403" customFormat="1" x14ac:dyDescent="0.2">
      <c r="A814" s="395"/>
      <c r="B814" s="491">
        <v>640</v>
      </c>
      <c r="C814" s="492"/>
      <c r="D814" s="441" t="s">
        <v>1065</v>
      </c>
      <c r="E814" s="436"/>
      <c r="F814" s="523">
        <v>5</v>
      </c>
      <c r="G814" s="523">
        <v>5</v>
      </c>
      <c r="H814" s="523">
        <v>5</v>
      </c>
      <c r="I814" s="523">
        <v>5</v>
      </c>
      <c r="J814" s="523">
        <v>5</v>
      </c>
      <c r="K814" s="523">
        <v>5</v>
      </c>
      <c r="L814" s="523">
        <v>5</v>
      </c>
      <c r="M814" s="430"/>
      <c r="O814" s="307"/>
      <c r="P814" s="307"/>
      <c r="Q814" s="307"/>
      <c r="R814" s="307"/>
      <c r="S814" s="307"/>
      <c r="T814" s="307"/>
      <c r="U814" s="307"/>
      <c r="V814" s="307"/>
      <c r="W814" s="307"/>
      <c r="X814" s="307"/>
    </row>
    <row r="815" spans="1:24" s="403" customFormat="1" x14ac:dyDescent="0.2">
      <c r="A815" s="395"/>
      <c r="B815" s="491">
        <v>600</v>
      </c>
      <c r="C815" s="492"/>
      <c r="D815" s="441" t="s">
        <v>1131</v>
      </c>
      <c r="E815" s="436"/>
      <c r="F815" s="523">
        <v>28.5</v>
      </c>
      <c r="G815" s="523">
        <v>0</v>
      </c>
      <c r="H815" s="523">
        <v>0</v>
      </c>
      <c r="I815" s="523">
        <v>0</v>
      </c>
      <c r="J815" s="614">
        <v>4.5</v>
      </c>
      <c r="K815" s="523">
        <v>0</v>
      </c>
      <c r="L815" s="523">
        <v>0</v>
      </c>
      <c r="M815" s="430" t="s">
        <v>1254</v>
      </c>
    </row>
    <row r="816" spans="1:24" s="403" customFormat="1" x14ac:dyDescent="0.2">
      <c r="A816" s="395"/>
      <c r="B816" s="491">
        <v>600</v>
      </c>
      <c r="C816" s="492"/>
      <c r="D816" s="441" t="s">
        <v>1199</v>
      </c>
      <c r="E816" s="436"/>
      <c r="F816" s="523">
        <v>0</v>
      </c>
      <c r="G816" s="523">
        <v>0.252</v>
      </c>
      <c r="H816" s="523">
        <v>0</v>
      </c>
      <c r="I816" s="523">
        <v>0</v>
      </c>
      <c r="J816" s="523">
        <v>0</v>
      </c>
      <c r="K816" s="523">
        <v>0</v>
      </c>
      <c r="L816" s="523">
        <v>0</v>
      </c>
      <c r="M816" s="430"/>
    </row>
    <row r="817" spans="1:24" s="403" customFormat="1" x14ac:dyDescent="0.2">
      <c r="A817" s="395"/>
      <c r="B817" s="491">
        <v>600</v>
      </c>
      <c r="C817" s="492"/>
      <c r="D817" s="441" t="s">
        <v>1197</v>
      </c>
      <c r="E817" s="436"/>
      <c r="F817" s="523">
        <v>0</v>
      </c>
      <c r="G817" s="523">
        <v>3.657</v>
      </c>
      <c r="H817" s="523">
        <v>0</v>
      </c>
      <c r="I817" s="523">
        <v>0</v>
      </c>
      <c r="J817" s="523">
        <v>0</v>
      </c>
      <c r="K817" s="523">
        <v>0</v>
      </c>
      <c r="L817" s="523">
        <v>0</v>
      </c>
      <c r="M817" s="430"/>
    </row>
    <row r="818" spans="1:24" s="403" customFormat="1" x14ac:dyDescent="0.2">
      <c r="A818" s="395"/>
      <c r="B818" s="491">
        <v>600</v>
      </c>
      <c r="C818" s="492"/>
      <c r="D818" s="441" t="s">
        <v>1196</v>
      </c>
      <c r="E818" s="436"/>
      <c r="F818" s="523">
        <v>0</v>
      </c>
      <c r="G818" s="523">
        <v>0.872</v>
      </c>
      <c r="H818" s="523">
        <v>0</v>
      </c>
      <c r="I818" s="523">
        <v>0</v>
      </c>
      <c r="J818" s="523">
        <v>0</v>
      </c>
      <c r="K818" s="523">
        <v>0</v>
      </c>
      <c r="L818" s="523">
        <v>0</v>
      </c>
      <c r="M818" s="430"/>
    </row>
    <row r="819" spans="1:24" s="403" customFormat="1" x14ac:dyDescent="0.2">
      <c r="A819" s="395"/>
      <c r="B819" s="491">
        <v>630</v>
      </c>
      <c r="C819" s="492"/>
      <c r="D819" s="441" t="s">
        <v>1135</v>
      </c>
      <c r="E819" s="436"/>
      <c r="F819" s="523">
        <v>17.399999999999999</v>
      </c>
      <c r="G819" s="523">
        <v>12.589</v>
      </c>
      <c r="H819" s="523">
        <v>10</v>
      </c>
      <c r="I819" s="523">
        <v>0</v>
      </c>
      <c r="J819" s="523">
        <v>16.399999999999999</v>
      </c>
      <c r="K819" s="523">
        <v>0</v>
      </c>
      <c r="L819" s="523">
        <v>0</v>
      </c>
      <c r="M819" s="430"/>
    </row>
    <row r="820" spans="1:24" s="403" customFormat="1" x14ac:dyDescent="0.2">
      <c r="A820" s="395"/>
      <c r="B820" s="491">
        <v>700</v>
      </c>
      <c r="C820" s="492"/>
      <c r="D820" s="441" t="s">
        <v>1259</v>
      </c>
      <c r="E820" s="436"/>
      <c r="F820" s="523">
        <v>0</v>
      </c>
      <c r="G820" s="523">
        <v>0</v>
      </c>
      <c r="H820" s="523">
        <v>0</v>
      </c>
      <c r="I820" s="523">
        <v>0</v>
      </c>
      <c r="J820" s="523">
        <v>8.6999999999999993</v>
      </c>
      <c r="K820" s="523">
        <v>0</v>
      </c>
      <c r="L820" s="523">
        <v>0</v>
      </c>
      <c r="M820" s="430"/>
      <c r="O820" s="307"/>
      <c r="P820" s="307"/>
      <c r="Q820" s="307"/>
      <c r="R820" s="307"/>
      <c r="S820" s="307"/>
      <c r="T820" s="307"/>
      <c r="U820" s="307"/>
      <c r="V820" s="307"/>
      <c r="W820" s="307"/>
      <c r="X820" s="307"/>
    </row>
    <row r="821" spans="1:24" s="403" customFormat="1" x14ac:dyDescent="0.2">
      <c r="A821" s="395"/>
      <c r="B821" s="491">
        <v>700</v>
      </c>
      <c r="C821" s="492"/>
      <c r="D821" s="529" t="s">
        <v>1286</v>
      </c>
      <c r="E821" s="437"/>
      <c r="F821" s="523">
        <v>0</v>
      </c>
      <c r="G821" s="523">
        <v>5.5</v>
      </c>
      <c r="H821" s="523">
        <v>0</v>
      </c>
      <c r="I821" s="523">
        <v>0</v>
      </c>
      <c r="J821" s="614">
        <v>3.1</v>
      </c>
      <c r="K821" s="523">
        <v>0</v>
      </c>
      <c r="L821" s="523">
        <v>0</v>
      </c>
      <c r="M821" s="430" t="s">
        <v>1254</v>
      </c>
    </row>
    <row r="822" spans="1:24" s="403" customFormat="1" ht="13.5" thickBot="1" x14ac:dyDescent="0.25">
      <c r="A822" s="395"/>
      <c r="B822" s="491">
        <v>700</v>
      </c>
      <c r="C822" s="492"/>
      <c r="D822" s="529" t="s">
        <v>1116</v>
      </c>
      <c r="E822" s="437"/>
      <c r="F822" s="523">
        <v>0</v>
      </c>
      <c r="G822" s="264">
        <v>0</v>
      </c>
      <c r="H822" s="523">
        <v>0</v>
      </c>
      <c r="I822" s="523">
        <v>28</v>
      </c>
      <c r="J822" s="523">
        <v>28</v>
      </c>
      <c r="K822" s="523">
        <v>0</v>
      </c>
      <c r="L822" s="523">
        <v>0</v>
      </c>
      <c r="M822" s="430"/>
    </row>
    <row r="823" spans="1:24" s="307" customFormat="1" ht="13.5" thickBot="1" x14ac:dyDescent="0.25">
      <c r="A823" s="308"/>
      <c r="B823" s="375" t="s">
        <v>788</v>
      </c>
      <c r="C823" s="476"/>
      <c r="D823" s="512" t="s">
        <v>987</v>
      </c>
      <c r="E823" s="312"/>
      <c r="F823" s="493">
        <f t="shared" ref="F823" si="339">SUM(F824:F827)</f>
        <v>868.69999999999993</v>
      </c>
      <c r="G823" s="571">
        <f>SUM(G824:G827)</f>
        <v>947.2</v>
      </c>
      <c r="H823" s="493">
        <f t="shared" ref="H823" si="340">SUM(H824:H827)</f>
        <v>979.5</v>
      </c>
      <c r="I823" s="493">
        <f t="shared" ref="I823:L823" si="341">SUM(I824:I827)</f>
        <v>1049.4000000000001</v>
      </c>
      <c r="J823" s="493">
        <f t="shared" ref="J823" si="342">SUM(J824:J827)</f>
        <v>1055.8</v>
      </c>
      <c r="K823" s="493">
        <f t="shared" si="341"/>
        <v>1049.4000000000001</v>
      </c>
      <c r="L823" s="493">
        <f t="shared" si="341"/>
        <v>1049.4000000000001</v>
      </c>
      <c r="M823" s="439"/>
    </row>
    <row r="824" spans="1:24" x14ac:dyDescent="0.2">
      <c r="A824" s="207"/>
      <c r="B824" s="257">
        <v>610</v>
      </c>
      <c r="C824" s="258"/>
      <c r="D824" s="259" t="s">
        <v>115</v>
      </c>
      <c r="E824" s="260"/>
      <c r="F824" s="260">
        <v>554</v>
      </c>
      <c r="G824" s="582">
        <v>601.70000000000005</v>
      </c>
      <c r="H824" s="260">
        <v>622</v>
      </c>
      <c r="I824" s="260">
        <v>646.9</v>
      </c>
      <c r="J824" s="618">
        <v>681.6</v>
      </c>
      <c r="K824" s="260">
        <v>646.9</v>
      </c>
      <c r="L824" s="260">
        <v>646.9</v>
      </c>
      <c r="M824" s="430" t="s">
        <v>1254</v>
      </c>
      <c r="O824" s="307"/>
      <c r="P824" s="307"/>
      <c r="Q824" s="307"/>
      <c r="R824" s="307"/>
      <c r="S824" s="307"/>
      <c r="T824" s="307"/>
      <c r="U824" s="307"/>
      <c r="V824" s="307"/>
      <c r="W824" s="307"/>
      <c r="X824" s="307"/>
    </row>
    <row r="825" spans="1:24" s="307" customFormat="1" x14ac:dyDescent="0.2">
      <c r="A825" s="308"/>
      <c r="B825" s="211">
        <v>620</v>
      </c>
      <c r="C825" s="212"/>
      <c r="D825" s="213" t="s">
        <v>116</v>
      </c>
      <c r="E825" s="221"/>
      <c r="F825" s="522">
        <v>204.4</v>
      </c>
      <c r="G825" s="523">
        <v>213.9</v>
      </c>
      <c r="H825" s="522">
        <v>219</v>
      </c>
      <c r="I825" s="522">
        <v>245.5</v>
      </c>
      <c r="J825" s="615">
        <v>258.2</v>
      </c>
      <c r="K825" s="522">
        <v>245.5</v>
      </c>
      <c r="L825" s="522">
        <v>245.5</v>
      </c>
      <c r="M825" s="430" t="s">
        <v>1254</v>
      </c>
    </row>
    <row r="826" spans="1:24" s="307" customFormat="1" x14ac:dyDescent="0.2">
      <c r="A826" s="308"/>
      <c r="B826" s="262">
        <v>630</v>
      </c>
      <c r="C826" s="263"/>
      <c r="D826" s="267" t="s">
        <v>117</v>
      </c>
      <c r="E826" s="268"/>
      <c r="F826" s="268">
        <v>106.9</v>
      </c>
      <c r="G826" s="264">
        <v>131.6</v>
      </c>
      <c r="H826" s="268">
        <v>136.5</v>
      </c>
      <c r="I826" s="268">
        <v>151</v>
      </c>
      <c r="J826" s="619">
        <v>110</v>
      </c>
      <c r="K826" s="268">
        <v>151</v>
      </c>
      <c r="L826" s="268">
        <v>151</v>
      </c>
      <c r="M826" s="430" t="s">
        <v>1254</v>
      </c>
      <c r="O826" s="206"/>
      <c r="P826" s="206"/>
      <c r="Q826" s="206"/>
      <c r="R826" s="206"/>
      <c r="S826" s="206"/>
      <c r="T826" s="206"/>
      <c r="U826" s="206"/>
      <c r="V826" s="206"/>
      <c r="W826" s="206"/>
      <c r="X826" s="206"/>
    </row>
    <row r="827" spans="1:24" s="307" customFormat="1" ht="13.5" thickBot="1" x14ac:dyDescent="0.25">
      <c r="A827" s="308"/>
      <c r="B827" s="477">
        <v>640</v>
      </c>
      <c r="C827" s="478"/>
      <c r="D827" s="479" t="s">
        <v>600</v>
      </c>
      <c r="E827" s="264"/>
      <c r="F827" s="264">
        <v>3.4</v>
      </c>
      <c r="G827" s="584">
        <v>0</v>
      </c>
      <c r="H827" s="264">
        <v>2</v>
      </c>
      <c r="I827" s="264">
        <v>6</v>
      </c>
      <c r="J827" s="264">
        <v>6</v>
      </c>
      <c r="K827" s="264">
        <v>6</v>
      </c>
      <c r="L827" s="264">
        <v>6</v>
      </c>
      <c r="M827" s="430"/>
      <c r="O827" s="206"/>
      <c r="P827" s="206"/>
      <c r="Q827" s="206"/>
      <c r="R827" s="206"/>
      <c r="S827" s="206"/>
      <c r="T827" s="206"/>
      <c r="U827" s="206"/>
      <c r="V827" s="206"/>
      <c r="W827" s="206"/>
      <c r="X827" s="206"/>
    </row>
    <row r="828" spans="1:24" s="403" customFormat="1" ht="13.5" thickBot="1" x14ac:dyDescent="0.25">
      <c r="A828" s="395"/>
      <c r="B828" s="265" t="s">
        <v>988</v>
      </c>
      <c r="C828" s="256"/>
      <c r="D828" s="269"/>
      <c r="E828" s="254"/>
      <c r="F828" s="254">
        <f>SUM(F829+F830+F831+F832+F833+F834+F835+F836+F837+F838+F839+F840+F841+F842+F843+F844+F845+F846+F848+F849+F852)</f>
        <v>62.600000000000009</v>
      </c>
      <c r="G828" s="572">
        <f>SUM(G829:G850)</f>
        <v>68.2</v>
      </c>
      <c r="H828" s="254">
        <f t="shared" ref="H828" si="343">SUM(H829:H852)</f>
        <v>55.300000000000004</v>
      </c>
      <c r="I828" s="254">
        <f t="shared" ref="I828:L828" si="344">SUM(I829:I852)</f>
        <v>108.2</v>
      </c>
      <c r="J828" s="254">
        <f t="shared" ref="J828" si="345">SUM(J829:J852)</f>
        <v>134.9</v>
      </c>
      <c r="K828" s="254">
        <f t="shared" si="344"/>
        <v>108.2</v>
      </c>
      <c r="L828" s="254">
        <f t="shared" si="344"/>
        <v>108.2</v>
      </c>
      <c r="M828" s="430"/>
      <c r="O828" s="307"/>
      <c r="P828" s="307"/>
      <c r="Q828" s="307"/>
      <c r="R828" s="307"/>
      <c r="S828" s="307"/>
      <c r="T828" s="307"/>
      <c r="U828" s="307"/>
      <c r="V828" s="307"/>
      <c r="W828" s="307"/>
      <c r="X828" s="307"/>
    </row>
    <row r="829" spans="1:24" s="307" customFormat="1" x14ac:dyDescent="0.2">
      <c r="A829" s="308"/>
      <c r="B829" s="257">
        <v>630</v>
      </c>
      <c r="C829" s="258"/>
      <c r="D829" s="259" t="s">
        <v>307</v>
      </c>
      <c r="E829" s="260"/>
      <c r="F829" s="260">
        <v>8.8000000000000007</v>
      </c>
      <c r="G829" s="582">
        <v>8.3000000000000007</v>
      </c>
      <c r="H829" s="260">
        <v>6</v>
      </c>
      <c r="I829" s="260">
        <v>8.5</v>
      </c>
      <c r="J829" s="618">
        <v>8.3000000000000007</v>
      </c>
      <c r="K829" s="260">
        <v>8.5</v>
      </c>
      <c r="L829" s="260">
        <v>8.5</v>
      </c>
      <c r="M829" s="430" t="s">
        <v>1254</v>
      </c>
    </row>
    <row r="830" spans="1:24" s="307" customFormat="1" x14ac:dyDescent="0.2">
      <c r="A830" s="306"/>
      <c r="B830" s="211">
        <v>610</v>
      </c>
      <c r="C830" s="212"/>
      <c r="D830" s="213" t="s">
        <v>757</v>
      </c>
      <c r="E830" s="221"/>
      <c r="F830" s="522">
        <v>14.3</v>
      </c>
      <c r="G830" s="523">
        <v>12.5</v>
      </c>
      <c r="H830" s="522">
        <v>14</v>
      </c>
      <c r="I830" s="522">
        <v>0</v>
      </c>
      <c r="J830" s="522">
        <v>0</v>
      </c>
      <c r="K830" s="522">
        <v>0</v>
      </c>
      <c r="L830" s="522">
        <v>0</v>
      </c>
      <c r="M830" s="430"/>
    </row>
    <row r="831" spans="1:24" s="307" customFormat="1" x14ac:dyDescent="0.2">
      <c r="A831" s="306"/>
      <c r="B831" s="211">
        <v>610</v>
      </c>
      <c r="C831" s="212"/>
      <c r="D831" s="213" t="s">
        <v>1096</v>
      </c>
      <c r="E831" s="221"/>
      <c r="F831" s="522">
        <v>0</v>
      </c>
      <c r="G831" s="523">
        <v>0</v>
      </c>
      <c r="H831" s="522">
        <v>0</v>
      </c>
      <c r="I831" s="522">
        <v>0</v>
      </c>
      <c r="J831" s="522">
        <v>0</v>
      </c>
      <c r="K831" s="522">
        <v>0</v>
      </c>
      <c r="L831" s="522">
        <v>0</v>
      </c>
      <c r="M831" s="430"/>
      <c r="O831" s="403"/>
      <c r="P831" s="403"/>
      <c r="Q831" s="403"/>
      <c r="R831" s="403"/>
      <c r="S831" s="403"/>
      <c r="T831" s="403"/>
      <c r="U831" s="403"/>
      <c r="V831" s="403"/>
      <c r="W831" s="403"/>
      <c r="X831" s="403"/>
    </row>
    <row r="832" spans="1:24" x14ac:dyDescent="0.2">
      <c r="A832" s="207"/>
      <c r="B832" s="262">
        <v>630</v>
      </c>
      <c r="C832" s="263"/>
      <c r="D832" s="267" t="s">
        <v>392</v>
      </c>
      <c r="E832" s="268"/>
      <c r="F832" s="268">
        <v>4.5999999999999996</v>
      </c>
      <c r="G832" s="264">
        <v>4.5999999999999996</v>
      </c>
      <c r="H832" s="268">
        <v>3</v>
      </c>
      <c r="I832" s="268">
        <v>4</v>
      </c>
      <c r="J832" s="619">
        <v>3.4</v>
      </c>
      <c r="K832" s="268">
        <v>4</v>
      </c>
      <c r="L832" s="268">
        <v>4</v>
      </c>
      <c r="M832" s="430" t="s">
        <v>1254</v>
      </c>
      <c r="O832" s="403"/>
      <c r="P832" s="403"/>
      <c r="Q832" s="403"/>
      <c r="R832" s="403"/>
      <c r="S832" s="403"/>
      <c r="T832" s="403"/>
      <c r="U832" s="403"/>
      <c r="V832" s="403"/>
      <c r="W832" s="403"/>
      <c r="X832" s="403"/>
    </row>
    <row r="833" spans="1:24" x14ac:dyDescent="0.2">
      <c r="A833" s="207"/>
      <c r="B833" s="211">
        <v>640</v>
      </c>
      <c r="C833" s="212"/>
      <c r="D833" s="213" t="s">
        <v>287</v>
      </c>
      <c r="E833" s="221"/>
      <c r="F833" s="522">
        <v>4.7</v>
      </c>
      <c r="G833" s="523">
        <v>5.3</v>
      </c>
      <c r="H833" s="522">
        <v>0</v>
      </c>
      <c r="I833" s="522">
        <v>0</v>
      </c>
      <c r="J833" s="615">
        <v>8.3000000000000007</v>
      </c>
      <c r="K833" s="522">
        <v>0</v>
      </c>
      <c r="L833" s="522">
        <v>0</v>
      </c>
      <c r="M833" s="430" t="s">
        <v>1254</v>
      </c>
      <c r="O833" s="307"/>
      <c r="P833" s="307"/>
      <c r="Q833" s="307"/>
      <c r="R833" s="307"/>
      <c r="S833" s="307"/>
      <c r="T833" s="307"/>
      <c r="U833" s="307"/>
      <c r="V833" s="307"/>
      <c r="W833" s="307"/>
      <c r="X833" s="307"/>
    </row>
    <row r="834" spans="1:24" s="307" customFormat="1" x14ac:dyDescent="0.2">
      <c r="A834" s="308"/>
      <c r="B834" s="211">
        <v>630</v>
      </c>
      <c r="C834" s="212"/>
      <c r="D834" s="213" t="s">
        <v>759</v>
      </c>
      <c r="E834" s="222"/>
      <c r="F834" s="523">
        <v>4.4000000000000004</v>
      </c>
      <c r="G834" s="523">
        <v>2.2999999999999998</v>
      </c>
      <c r="H834" s="523">
        <v>4</v>
      </c>
      <c r="I834" s="523">
        <v>4</v>
      </c>
      <c r="J834" s="523">
        <v>1.5</v>
      </c>
      <c r="K834" s="523">
        <v>4</v>
      </c>
      <c r="L834" s="523">
        <v>4</v>
      </c>
      <c r="M834" s="430"/>
      <c r="O834" s="403"/>
      <c r="P834" s="403"/>
      <c r="Q834" s="403"/>
      <c r="R834" s="403"/>
      <c r="S834" s="403"/>
      <c r="T834" s="403"/>
      <c r="U834" s="403"/>
      <c r="V834" s="403"/>
      <c r="W834" s="403"/>
      <c r="X834" s="403"/>
    </row>
    <row r="835" spans="1:24" s="307" customFormat="1" x14ac:dyDescent="0.2">
      <c r="A835" s="308"/>
      <c r="B835" s="262">
        <v>630</v>
      </c>
      <c r="C835" s="263"/>
      <c r="D835" s="267" t="s">
        <v>760</v>
      </c>
      <c r="E835" s="264"/>
      <c r="F835" s="264">
        <v>0</v>
      </c>
      <c r="G835" s="264">
        <v>3.5</v>
      </c>
      <c r="H835" s="264">
        <v>2</v>
      </c>
      <c r="I835" s="264">
        <v>4</v>
      </c>
      <c r="J835" s="264">
        <v>3.5</v>
      </c>
      <c r="K835" s="264">
        <v>4</v>
      </c>
      <c r="L835" s="264">
        <v>4</v>
      </c>
      <c r="M835" s="430"/>
      <c r="O835" s="403"/>
      <c r="P835" s="403"/>
      <c r="Q835" s="403"/>
      <c r="R835" s="403"/>
      <c r="S835" s="403"/>
      <c r="T835" s="403"/>
      <c r="U835" s="403"/>
      <c r="V835" s="403"/>
      <c r="W835" s="403"/>
      <c r="X835" s="403"/>
    </row>
    <row r="836" spans="1:24" s="307" customFormat="1" x14ac:dyDescent="0.2">
      <c r="A836" s="306"/>
      <c r="B836" s="262">
        <v>630</v>
      </c>
      <c r="C836" s="263"/>
      <c r="D836" s="267" t="s">
        <v>831</v>
      </c>
      <c r="E836" s="264"/>
      <c r="F836" s="264">
        <v>0</v>
      </c>
      <c r="G836" s="264">
        <v>0</v>
      </c>
      <c r="H836" s="264">
        <v>0</v>
      </c>
      <c r="I836" s="264">
        <v>0</v>
      </c>
      <c r="J836" s="264">
        <v>0</v>
      </c>
      <c r="K836" s="264">
        <v>0</v>
      </c>
      <c r="L836" s="264">
        <v>0</v>
      </c>
      <c r="M836" s="430"/>
      <c r="O836" s="403"/>
      <c r="P836" s="403"/>
      <c r="Q836" s="403"/>
      <c r="R836" s="403"/>
      <c r="S836" s="403"/>
      <c r="T836" s="403"/>
      <c r="U836" s="403"/>
      <c r="V836" s="403"/>
      <c r="W836" s="403"/>
      <c r="X836" s="403"/>
    </row>
    <row r="837" spans="1:24" s="403" customFormat="1" x14ac:dyDescent="0.2">
      <c r="A837" s="402"/>
      <c r="B837" s="262">
        <v>630</v>
      </c>
      <c r="C837" s="263"/>
      <c r="D837" s="267" t="s">
        <v>1067</v>
      </c>
      <c r="E837" s="268"/>
      <c r="F837" s="268">
        <v>0</v>
      </c>
      <c r="G837" s="264">
        <v>0</v>
      </c>
      <c r="H837" s="268">
        <v>0</v>
      </c>
      <c r="I837" s="268">
        <v>0</v>
      </c>
      <c r="J837" s="268">
        <v>0</v>
      </c>
      <c r="K837" s="268">
        <v>0</v>
      </c>
      <c r="L837" s="268">
        <v>0</v>
      </c>
      <c r="M837" s="430"/>
    </row>
    <row r="838" spans="1:24" s="403" customFormat="1" x14ac:dyDescent="0.2">
      <c r="A838" s="402"/>
      <c r="B838" s="262">
        <v>630</v>
      </c>
      <c r="C838" s="263"/>
      <c r="D838" s="267" t="s">
        <v>1069</v>
      </c>
      <c r="E838" s="268"/>
      <c r="F838" s="268">
        <v>0.7</v>
      </c>
      <c r="G838" s="264">
        <v>0.8</v>
      </c>
      <c r="H838" s="268">
        <v>1.2</v>
      </c>
      <c r="I838" s="268">
        <v>1.1000000000000001</v>
      </c>
      <c r="J838" s="619">
        <v>0.9</v>
      </c>
      <c r="K838" s="268">
        <v>1.1000000000000001</v>
      </c>
      <c r="L838" s="268">
        <v>1.1000000000000001</v>
      </c>
      <c r="M838" s="430" t="s">
        <v>1254</v>
      </c>
    </row>
    <row r="839" spans="1:24" s="403" customFormat="1" x14ac:dyDescent="0.2">
      <c r="A839" s="402"/>
      <c r="B839" s="262">
        <v>610</v>
      </c>
      <c r="C839" s="263"/>
      <c r="D839" s="213" t="s">
        <v>1158</v>
      </c>
      <c r="E839" s="268"/>
      <c r="F839" s="268">
        <v>0</v>
      </c>
      <c r="G839" s="264">
        <v>0.2</v>
      </c>
      <c r="H839" s="268">
        <v>0</v>
      </c>
      <c r="I839" s="268">
        <v>0</v>
      </c>
      <c r="J839" s="268">
        <v>0.7</v>
      </c>
      <c r="K839" s="268">
        <v>0</v>
      </c>
      <c r="L839" s="268">
        <v>0</v>
      </c>
      <c r="M839" s="430"/>
    </row>
    <row r="840" spans="1:24" s="403" customFormat="1" x14ac:dyDescent="0.2">
      <c r="A840" s="402"/>
      <c r="B840" s="262">
        <v>640</v>
      </c>
      <c r="C840" s="263"/>
      <c r="D840" s="267" t="s">
        <v>1232</v>
      </c>
      <c r="E840" s="268"/>
      <c r="F840" s="268">
        <v>0</v>
      </c>
      <c r="G840" s="264">
        <v>0</v>
      </c>
      <c r="H840" s="268">
        <v>0</v>
      </c>
      <c r="I840" s="268">
        <v>39.6</v>
      </c>
      <c r="J840" s="268">
        <v>36.1</v>
      </c>
      <c r="K840" s="268">
        <v>39.6</v>
      </c>
      <c r="L840" s="268">
        <v>39.6</v>
      </c>
      <c r="M840" s="430"/>
    </row>
    <row r="841" spans="1:24" s="403" customFormat="1" x14ac:dyDescent="0.2">
      <c r="A841" s="402"/>
      <c r="B841" s="262">
        <v>630</v>
      </c>
      <c r="C841" s="263"/>
      <c r="D841" s="267" t="s">
        <v>1233</v>
      </c>
      <c r="E841" s="268"/>
      <c r="F841" s="268">
        <v>0</v>
      </c>
      <c r="G841" s="264">
        <v>0</v>
      </c>
      <c r="H841" s="268">
        <v>0</v>
      </c>
      <c r="I841" s="268">
        <v>28.7</v>
      </c>
      <c r="J841" s="268">
        <v>28.9</v>
      </c>
      <c r="K841" s="268">
        <v>28.7</v>
      </c>
      <c r="L841" s="268">
        <v>28.7</v>
      </c>
      <c r="M841" s="430"/>
      <c r="O841" s="307"/>
      <c r="P841" s="307"/>
      <c r="Q841" s="307"/>
      <c r="R841" s="307"/>
      <c r="S841" s="307"/>
      <c r="T841" s="307"/>
      <c r="U841" s="307"/>
      <c r="V841" s="307"/>
      <c r="W841" s="307"/>
      <c r="X841" s="307"/>
    </row>
    <row r="842" spans="1:24" s="403" customFormat="1" x14ac:dyDescent="0.2">
      <c r="A842" s="402"/>
      <c r="B842" s="262">
        <v>630</v>
      </c>
      <c r="C842" s="263"/>
      <c r="D842" s="267" t="s">
        <v>1133</v>
      </c>
      <c r="E842" s="268"/>
      <c r="F842" s="268">
        <v>0</v>
      </c>
      <c r="G842" s="264">
        <v>0.4</v>
      </c>
      <c r="H842" s="268">
        <v>0</v>
      </c>
      <c r="I842" s="268">
        <v>0</v>
      </c>
      <c r="J842" s="268">
        <v>0</v>
      </c>
      <c r="K842" s="268">
        <v>0</v>
      </c>
      <c r="L842" s="268">
        <v>0</v>
      </c>
      <c r="M842" s="430"/>
    </row>
    <row r="843" spans="1:24" s="403" customFormat="1" x14ac:dyDescent="0.2">
      <c r="A843" s="402"/>
      <c r="B843" s="262">
        <v>640</v>
      </c>
      <c r="C843" s="263"/>
      <c r="D843" s="267" t="s">
        <v>1267</v>
      </c>
      <c r="E843" s="268"/>
      <c r="F843" s="268">
        <v>0</v>
      </c>
      <c r="G843" s="264">
        <v>0</v>
      </c>
      <c r="H843" s="268">
        <v>0</v>
      </c>
      <c r="I843" s="268">
        <v>0</v>
      </c>
      <c r="J843" s="619">
        <v>10.199999999999999</v>
      </c>
      <c r="K843" s="268">
        <v>0</v>
      </c>
      <c r="L843" s="268">
        <v>0</v>
      </c>
      <c r="M843" s="430" t="s">
        <v>1254</v>
      </c>
    </row>
    <row r="844" spans="1:24" s="403" customFormat="1" x14ac:dyDescent="0.2">
      <c r="A844" s="395"/>
      <c r="B844" s="211">
        <v>630</v>
      </c>
      <c r="C844" s="212"/>
      <c r="D844" s="213" t="s">
        <v>921</v>
      </c>
      <c r="E844" s="222"/>
      <c r="F844" s="523">
        <v>1.3</v>
      </c>
      <c r="G844" s="523">
        <v>1.3</v>
      </c>
      <c r="H844" s="523">
        <v>2</v>
      </c>
      <c r="I844" s="523">
        <v>2</v>
      </c>
      <c r="J844" s="523">
        <v>2</v>
      </c>
      <c r="K844" s="523">
        <v>2</v>
      </c>
      <c r="L844" s="523">
        <v>2</v>
      </c>
      <c r="M844" s="422"/>
      <c r="O844" s="307"/>
      <c r="P844" s="307"/>
      <c r="Q844" s="307"/>
      <c r="R844" s="307"/>
      <c r="S844" s="307"/>
      <c r="T844" s="307"/>
      <c r="U844" s="307"/>
      <c r="V844" s="307"/>
      <c r="W844" s="307"/>
      <c r="X844" s="307"/>
    </row>
    <row r="845" spans="1:24" s="403" customFormat="1" x14ac:dyDescent="0.2">
      <c r="A845" s="395"/>
      <c r="B845" s="211">
        <v>600</v>
      </c>
      <c r="C845" s="212"/>
      <c r="D845" s="213" t="s">
        <v>1159</v>
      </c>
      <c r="E845" s="523"/>
      <c r="F845" s="523">
        <v>0</v>
      </c>
      <c r="G845" s="523">
        <v>11.5</v>
      </c>
      <c r="H845" s="523">
        <v>23.1</v>
      </c>
      <c r="I845" s="523">
        <v>16.3</v>
      </c>
      <c r="J845" s="523">
        <v>16.3</v>
      </c>
      <c r="K845" s="523">
        <v>16.3</v>
      </c>
      <c r="L845" s="523">
        <v>16.3</v>
      </c>
      <c r="M845" s="422"/>
    </row>
    <row r="846" spans="1:24" s="403" customFormat="1" x14ac:dyDescent="0.2">
      <c r="A846" s="395"/>
      <c r="B846" s="211">
        <v>600</v>
      </c>
      <c r="C846" s="212"/>
      <c r="D846" s="213" t="s">
        <v>1131</v>
      </c>
      <c r="E846" s="523"/>
      <c r="F846" s="523">
        <v>8.3000000000000007</v>
      </c>
      <c r="G846" s="523">
        <v>0</v>
      </c>
      <c r="H846" s="523">
        <v>0</v>
      </c>
      <c r="I846" s="523">
        <v>0</v>
      </c>
      <c r="J846" s="614">
        <v>2.9</v>
      </c>
      <c r="K846" s="523">
        <v>0</v>
      </c>
      <c r="L846" s="523">
        <v>0</v>
      </c>
      <c r="M846" s="430" t="s">
        <v>1254</v>
      </c>
    </row>
    <row r="847" spans="1:24" s="403" customFormat="1" x14ac:dyDescent="0.2">
      <c r="A847" s="395"/>
      <c r="B847" s="211">
        <v>600</v>
      </c>
      <c r="C847" s="212"/>
      <c r="D847" s="213" t="s">
        <v>1198</v>
      </c>
      <c r="E847" s="523"/>
      <c r="F847" s="523">
        <v>0</v>
      </c>
      <c r="G847" s="264">
        <v>4.7</v>
      </c>
      <c r="H847" s="523">
        <v>0</v>
      </c>
      <c r="I847" s="523">
        <v>0</v>
      </c>
      <c r="J847" s="523">
        <v>0</v>
      </c>
      <c r="K847" s="523">
        <v>0</v>
      </c>
      <c r="L847" s="523">
        <v>0</v>
      </c>
      <c r="M847" s="422"/>
    </row>
    <row r="848" spans="1:24" s="403" customFormat="1" x14ac:dyDescent="0.2">
      <c r="A848" s="395"/>
      <c r="B848" s="211">
        <v>600</v>
      </c>
      <c r="C848" s="212"/>
      <c r="D848" s="213" t="s">
        <v>1160</v>
      </c>
      <c r="E848" s="523"/>
      <c r="F848" s="523">
        <v>0</v>
      </c>
      <c r="G848" s="264">
        <v>0.2</v>
      </c>
      <c r="H848" s="523">
        <v>0</v>
      </c>
      <c r="I848" s="523">
        <v>0</v>
      </c>
      <c r="J848" s="523">
        <v>0</v>
      </c>
      <c r="K848" s="523">
        <v>0</v>
      </c>
      <c r="L848" s="523">
        <v>0</v>
      </c>
      <c r="M848" s="422"/>
    </row>
    <row r="849" spans="1:24" s="403" customFormat="1" x14ac:dyDescent="0.2">
      <c r="A849" s="395"/>
      <c r="B849" s="211">
        <v>600</v>
      </c>
      <c r="C849" s="212"/>
      <c r="D849" s="213" t="s">
        <v>1161</v>
      </c>
      <c r="E849" s="523"/>
      <c r="F849" s="523">
        <v>0</v>
      </c>
      <c r="G849" s="523">
        <v>1.3</v>
      </c>
      <c r="H849" s="523">
        <v>0</v>
      </c>
      <c r="I849" s="523">
        <v>0</v>
      </c>
      <c r="J849" s="523">
        <v>0</v>
      </c>
      <c r="K849" s="523">
        <v>0</v>
      </c>
      <c r="L849" s="523">
        <v>0</v>
      </c>
      <c r="M849" s="422"/>
    </row>
    <row r="850" spans="1:24" s="403" customFormat="1" hidden="1" x14ac:dyDescent="0.2">
      <c r="A850" s="395"/>
      <c r="B850" s="211">
        <v>640</v>
      </c>
      <c r="C850" s="212"/>
      <c r="D850" s="213" t="s">
        <v>969</v>
      </c>
      <c r="E850" s="222"/>
      <c r="F850" s="523">
        <v>0</v>
      </c>
      <c r="G850" s="523">
        <v>11.3</v>
      </c>
      <c r="H850" s="523">
        <v>0</v>
      </c>
      <c r="I850" s="523">
        <v>0</v>
      </c>
      <c r="J850" s="523">
        <v>0</v>
      </c>
      <c r="K850" s="523">
        <v>0</v>
      </c>
      <c r="L850" s="523">
        <v>0</v>
      </c>
      <c r="M850" s="422"/>
      <c r="O850" s="307"/>
      <c r="P850" s="307"/>
      <c r="Q850" s="307"/>
      <c r="R850" s="307"/>
      <c r="S850" s="307"/>
      <c r="T850" s="307"/>
      <c r="U850" s="307"/>
      <c r="V850" s="307"/>
      <c r="W850" s="307"/>
      <c r="X850" s="307"/>
    </row>
    <row r="851" spans="1:24" s="403" customFormat="1" hidden="1" x14ac:dyDescent="0.2">
      <c r="A851" s="395"/>
      <c r="B851" s="211">
        <v>640</v>
      </c>
      <c r="C851" s="212"/>
      <c r="D851" s="213" t="s">
        <v>1131</v>
      </c>
      <c r="E851" s="222"/>
      <c r="F851" s="523">
        <v>8.3000000000000007</v>
      </c>
      <c r="G851" s="576">
        <f>SUM(G854+G859)</f>
        <v>174.27500000000001</v>
      </c>
      <c r="H851" s="523">
        <v>0</v>
      </c>
      <c r="I851" s="523">
        <v>0</v>
      </c>
      <c r="J851" s="523">
        <v>0</v>
      </c>
      <c r="K851" s="523">
        <v>0</v>
      </c>
      <c r="L851" s="523">
        <v>0</v>
      </c>
      <c r="M851" s="422"/>
      <c r="O851" s="307"/>
      <c r="P851" s="307"/>
      <c r="Q851" s="307"/>
      <c r="R851" s="307"/>
      <c r="S851" s="307"/>
      <c r="T851" s="307"/>
      <c r="U851" s="307"/>
      <c r="V851" s="307"/>
      <c r="W851" s="307"/>
      <c r="X851" s="307"/>
    </row>
    <row r="852" spans="1:24" s="307" customFormat="1" ht="13.5" thickBot="1" x14ac:dyDescent="0.25">
      <c r="A852" s="308"/>
      <c r="B852" s="262">
        <v>640</v>
      </c>
      <c r="C852" s="263"/>
      <c r="D852" s="267" t="s">
        <v>1135</v>
      </c>
      <c r="E852" s="264"/>
      <c r="F852" s="264">
        <v>15.5</v>
      </c>
      <c r="G852" s="264">
        <v>11.3</v>
      </c>
      <c r="H852" s="264">
        <v>0</v>
      </c>
      <c r="I852" s="264">
        <v>0</v>
      </c>
      <c r="J852" s="264">
        <v>11.9</v>
      </c>
      <c r="K852" s="264">
        <v>0</v>
      </c>
      <c r="L852" s="264">
        <v>0</v>
      </c>
      <c r="M852" s="430"/>
      <c r="O852" s="403"/>
      <c r="P852" s="403"/>
      <c r="Q852" s="403"/>
      <c r="R852" s="403"/>
      <c r="S852" s="403"/>
      <c r="T852" s="403"/>
      <c r="U852" s="403"/>
      <c r="V852" s="403"/>
      <c r="W852" s="403"/>
      <c r="X852" s="403"/>
    </row>
    <row r="853" spans="1:24" s="307" customFormat="1" ht="13.5" thickBot="1" x14ac:dyDescent="0.25">
      <c r="A853" s="308"/>
      <c r="B853" s="317"/>
      <c r="C853" s="318"/>
      <c r="D853" s="319" t="s">
        <v>762</v>
      </c>
      <c r="E853" s="320"/>
      <c r="F853" s="555">
        <f t="shared" ref="F853:G853" si="346">SUM(F854+F859)</f>
        <v>171.2</v>
      </c>
      <c r="G853" s="555">
        <f t="shared" si="346"/>
        <v>174.27500000000001</v>
      </c>
      <c r="H853" s="555">
        <f>SUM(H854+H859)</f>
        <v>201.10000000000002</v>
      </c>
      <c r="I853" s="555">
        <f t="shared" ref="I853:L853" si="347">SUM(I854+I859)</f>
        <v>225.90000000000003</v>
      </c>
      <c r="J853" s="555">
        <f t="shared" ref="J853" si="348">SUM(J854+J859)</f>
        <v>225.90000000000003</v>
      </c>
      <c r="K853" s="555">
        <f t="shared" si="347"/>
        <v>211</v>
      </c>
      <c r="L853" s="587">
        <f t="shared" si="347"/>
        <v>211</v>
      </c>
      <c r="M853" s="420"/>
    </row>
    <row r="854" spans="1:24" x14ac:dyDescent="0.2">
      <c r="A854" s="207"/>
      <c r="B854" s="257"/>
      <c r="C854" s="258"/>
      <c r="D854" s="257" t="s">
        <v>761</v>
      </c>
      <c r="E854" s="314"/>
      <c r="F854" s="556">
        <f t="shared" ref="F854" si="349">SUM(F855:F858)</f>
        <v>101.2</v>
      </c>
      <c r="G854" s="585">
        <f t="shared" ref="G854" si="350">SUM(G855:G858)</f>
        <v>106.575</v>
      </c>
      <c r="H854" s="556">
        <f>SUM(H855:H858)</f>
        <v>128.50000000000003</v>
      </c>
      <c r="I854" s="556">
        <f t="shared" ref="I854:L854" si="351">SUM(I855:I858)</f>
        <v>142.10000000000002</v>
      </c>
      <c r="J854" s="556">
        <f t="shared" ref="J854" si="352">SUM(J855:J858)</f>
        <v>142.10000000000002</v>
      </c>
      <c r="K854" s="556">
        <f t="shared" si="351"/>
        <v>130.5</v>
      </c>
      <c r="L854" s="556">
        <f t="shared" si="351"/>
        <v>130.5</v>
      </c>
      <c r="M854" s="430"/>
    </row>
    <row r="855" spans="1:24" s="307" customFormat="1" x14ac:dyDescent="0.2">
      <c r="A855" s="308"/>
      <c r="B855" s="346">
        <v>610</v>
      </c>
      <c r="C855" s="219"/>
      <c r="D855" s="213" t="s">
        <v>115</v>
      </c>
      <c r="E855" s="222"/>
      <c r="F855" s="523">
        <v>66.8</v>
      </c>
      <c r="G855" s="523">
        <v>70.819000000000003</v>
      </c>
      <c r="H855" s="523">
        <v>86.7</v>
      </c>
      <c r="I855" s="523">
        <v>87.5</v>
      </c>
      <c r="J855" s="523">
        <v>87.5</v>
      </c>
      <c r="K855" s="523">
        <v>87.5</v>
      </c>
      <c r="L855" s="523">
        <v>87.5</v>
      </c>
      <c r="M855" s="430"/>
      <c r="O855" s="206"/>
      <c r="P855" s="206"/>
      <c r="Q855" s="206"/>
      <c r="R855" s="206"/>
      <c r="S855" s="206"/>
      <c r="T855" s="206"/>
      <c r="U855" s="206"/>
      <c r="V855" s="206"/>
      <c r="W855" s="206"/>
      <c r="X855" s="206"/>
    </row>
    <row r="856" spans="1:24" s="307" customFormat="1" x14ac:dyDescent="0.2">
      <c r="A856" s="308"/>
      <c r="B856" s="346">
        <v>620</v>
      </c>
      <c r="C856" s="219"/>
      <c r="D856" s="213" t="s">
        <v>116</v>
      </c>
      <c r="E856" s="221"/>
      <c r="F856" s="522">
        <v>25.2</v>
      </c>
      <c r="G856" s="523">
        <v>25.902999999999999</v>
      </c>
      <c r="H856" s="522">
        <v>32.1</v>
      </c>
      <c r="I856" s="522">
        <v>35.9</v>
      </c>
      <c r="J856" s="522">
        <v>35.9</v>
      </c>
      <c r="K856" s="522">
        <v>33.200000000000003</v>
      </c>
      <c r="L856" s="522">
        <v>33.200000000000003</v>
      </c>
      <c r="M856" s="430"/>
    </row>
    <row r="857" spans="1:24" s="307" customFormat="1" x14ac:dyDescent="0.2">
      <c r="A857" s="308"/>
      <c r="B857" s="346">
        <v>630</v>
      </c>
      <c r="C857" s="212"/>
      <c r="D857" s="213" t="s">
        <v>117</v>
      </c>
      <c r="E857" s="222"/>
      <c r="F857" s="523">
        <v>8.9</v>
      </c>
      <c r="G857" s="523">
        <v>9.7530000000000001</v>
      </c>
      <c r="H857" s="523">
        <v>9.3000000000000007</v>
      </c>
      <c r="I857" s="523">
        <v>9.4</v>
      </c>
      <c r="J857" s="523">
        <v>9.4</v>
      </c>
      <c r="K857" s="523">
        <v>9.4</v>
      </c>
      <c r="L857" s="523">
        <v>9.4</v>
      </c>
      <c r="M857" s="430"/>
    </row>
    <row r="858" spans="1:24" s="403" customFormat="1" x14ac:dyDescent="0.2">
      <c r="A858" s="395"/>
      <c r="B858" s="270">
        <v>640</v>
      </c>
      <c r="C858" s="263"/>
      <c r="D858" s="267" t="s">
        <v>601</v>
      </c>
      <c r="E858" s="268"/>
      <c r="F858" s="268">
        <v>0.3</v>
      </c>
      <c r="G858" s="264">
        <v>0.1</v>
      </c>
      <c r="H858" s="268">
        <v>0.4</v>
      </c>
      <c r="I858" s="268">
        <v>9.3000000000000007</v>
      </c>
      <c r="J858" s="268">
        <v>9.3000000000000007</v>
      </c>
      <c r="K858" s="268">
        <v>0.4</v>
      </c>
      <c r="L858" s="268">
        <v>0.4</v>
      </c>
      <c r="M858" s="430"/>
      <c r="O858" s="307"/>
      <c r="P858" s="307"/>
      <c r="Q858" s="307"/>
      <c r="R858" s="307"/>
      <c r="S858" s="307"/>
      <c r="T858" s="307"/>
      <c r="U858" s="307"/>
      <c r="V858" s="307"/>
      <c r="W858" s="307"/>
      <c r="X858" s="307"/>
    </row>
    <row r="859" spans="1:24" s="307" customFormat="1" x14ac:dyDescent="0.2">
      <c r="A859" s="308"/>
      <c r="B859" s="270"/>
      <c r="C859" s="263"/>
      <c r="D859" s="262" t="s">
        <v>989</v>
      </c>
      <c r="E859" s="268"/>
      <c r="F859" s="557">
        <f t="shared" ref="F859" si="353">SUM(F860:F864)</f>
        <v>70</v>
      </c>
      <c r="G859" s="586">
        <f t="shared" ref="G859" si="354">SUM(G860:G864)</f>
        <v>67.7</v>
      </c>
      <c r="H859" s="557">
        <f>SUM(H860:H864)</f>
        <v>72.599999999999994</v>
      </c>
      <c r="I859" s="557">
        <f>SUM(I860:I864)</f>
        <v>83.8</v>
      </c>
      <c r="J859" s="557">
        <f>SUM(J860:J864)</f>
        <v>83.8</v>
      </c>
      <c r="K859" s="557">
        <f>SUM(K860:K864)</f>
        <v>80.500000000000014</v>
      </c>
      <c r="L859" s="557">
        <f t="shared" ref="L859" si="355">SUM(L860:L864)</f>
        <v>80.500000000000014</v>
      </c>
      <c r="M859" s="430"/>
      <c r="O859" s="349"/>
      <c r="P859" s="349"/>
      <c r="Q859" s="349"/>
      <c r="R859" s="349"/>
      <c r="S859" s="349"/>
      <c r="T859" s="349"/>
      <c r="U859" s="349"/>
      <c r="V859" s="349"/>
      <c r="W859" s="349"/>
      <c r="X859" s="349"/>
    </row>
    <row r="860" spans="1:24" x14ac:dyDescent="0.2">
      <c r="A860" s="207"/>
      <c r="B860" s="346">
        <v>610</v>
      </c>
      <c r="C860" s="219"/>
      <c r="D860" s="213" t="s">
        <v>115</v>
      </c>
      <c r="E860" s="222"/>
      <c r="F860" s="523">
        <v>49.3</v>
      </c>
      <c r="G860" s="523">
        <v>47.7</v>
      </c>
      <c r="H860" s="523">
        <v>50</v>
      </c>
      <c r="I860" s="523">
        <v>55.7</v>
      </c>
      <c r="J860" s="523">
        <v>55.7</v>
      </c>
      <c r="K860" s="523">
        <v>55.7</v>
      </c>
      <c r="L860" s="523">
        <v>55.7</v>
      </c>
      <c r="M860" s="420"/>
      <c r="O860" s="307"/>
      <c r="P860" s="307"/>
      <c r="Q860" s="307"/>
      <c r="R860" s="307"/>
      <c r="S860" s="307"/>
      <c r="T860" s="307"/>
      <c r="U860" s="307"/>
      <c r="V860" s="307"/>
      <c r="W860" s="307"/>
      <c r="X860" s="307"/>
    </row>
    <row r="861" spans="1:24" x14ac:dyDescent="0.2">
      <c r="A861" s="204"/>
      <c r="B861" s="346">
        <v>620</v>
      </c>
      <c r="C861" s="219"/>
      <c r="D861" s="213" t="s">
        <v>116</v>
      </c>
      <c r="E861" s="221"/>
      <c r="F861" s="522">
        <v>17.2</v>
      </c>
      <c r="G861" s="523">
        <v>16</v>
      </c>
      <c r="H861" s="522">
        <v>18.5</v>
      </c>
      <c r="I861" s="522">
        <v>21.9</v>
      </c>
      <c r="J861" s="615">
        <v>21.7</v>
      </c>
      <c r="K861" s="522">
        <v>21.1</v>
      </c>
      <c r="L861" s="522">
        <v>21.1</v>
      </c>
      <c r="M861" s="430" t="s">
        <v>1254</v>
      </c>
    </row>
    <row r="862" spans="1:24" s="307" customFormat="1" x14ac:dyDescent="0.2">
      <c r="A862" s="306"/>
      <c r="B862" s="346">
        <v>630</v>
      </c>
      <c r="C862" s="212"/>
      <c r="D862" s="213" t="s">
        <v>117</v>
      </c>
      <c r="E862" s="222"/>
      <c r="F862" s="523">
        <v>2.6</v>
      </c>
      <c r="G862" s="523">
        <v>3.2</v>
      </c>
      <c r="H862" s="523">
        <v>3.3</v>
      </c>
      <c r="I862" s="523">
        <v>3.3</v>
      </c>
      <c r="J862" s="614">
        <v>3.8</v>
      </c>
      <c r="K862" s="523">
        <v>3.3</v>
      </c>
      <c r="L862" s="523">
        <v>3.3</v>
      </c>
      <c r="M862" s="430" t="s">
        <v>1254</v>
      </c>
    </row>
    <row r="863" spans="1:24" s="307" customFormat="1" x14ac:dyDescent="0.2">
      <c r="A863" s="306"/>
      <c r="B863" s="270">
        <v>640</v>
      </c>
      <c r="C863" s="263"/>
      <c r="D863" s="267" t="s">
        <v>937</v>
      </c>
      <c r="E863" s="268"/>
      <c r="F863" s="268">
        <v>0</v>
      </c>
      <c r="G863" s="264">
        <v>0.2</v>
      </c>
      <c r="H863" s="268">
        <v>0</v>
      </c>
      <c r="I863" s="268">
        <v>0</v>
      </c>
      <c r="J863" s="268">
        <v>0</v>
      </c>
      <c r="K863" s="268">
        <v>0</v>
      </c>
      <c r="L863" s="268">
        <v>0</v>
      </c>
      <c r="M863" s="430"/>
    </row>
    <row r="864" spans="1:24" s="307" customFormat="1" ht="13.5" thickBot="1" x14ac:dyDescent="0.25">
      <c r="A864" s="306"/>
      <c r="B864" s="270">
        <v>640</v>
      </c>
      <c r="C864" s="263"/>
      <c r="D864" s="267" t="s">
        <v>601</v>
      </c>
      <c r="E864" s="268"/>
      <c r="F864" s="268">
        <v>0.9</v>
      </c>
      <c r="G864" s="584">
        <v>0.6</v>
      </c>
      <c r="H864" s="268">
        <v>0.8</v>
      </c>
      <c r="I864" s="268">
        <v>2.9</v>
      </c>
      <c r="J864" s="619">
        <v>2.6</v>
      </c>
      <c r="K864" s="268">
        <v>0.4</v>
      </c>
      <c r="L864" s="268">
        <v>0.4</v>
      </c>
      <c r="M864" s="430" t="s">
        <v>1254</v>
      </c>
    </row>
    <row r="865" spans="1:24" s="349" customFormat="1" ht="13.5" thickBot="1" x14ac:dyDescent="0.25">
      <c r="A865" s="432"/>
      <c r="B865" s="317"/>
      <c r="C865" s="318"/>
      <c r="D865" s="319" t="s">
        <v>306</v>
      </c>
      <c r="E865" s="320"/>
      <c r="F865" s="320">
        <f t="shared" ref="F865" si="356">SUM(F866+F874)</f>
        <v>321.5</v>
      </c>
      <c r="G865" s="573">
        <f t="shared" ref="G865" si="357">SUM(G866+G874)</f>
        <v>357.47799999999995</v>
      </c>
      <c r="H865" s="320">
        <f>SUM(H866+H874)</f>
        <v>293.20000000000005</v>
      </c>
      <c r="I865" s="320">
        <f>SUM(I866+I874)</f>
        <v>270.60000000000002</v>
      </c>
      <c r="J865" s="320">
        <f>SUM(J866+J874)</f>
        <v>269.5</v>
      </c>
      <c r="K865" s="320">
        <f>SUM(K866+K874)</f>
        <v>269</v>
      </c>
      <c r="L865" s="320">
        <f t="shared" ref="L865" si="358">SUM(L866+L874)</f>
        <v>269</v>
      </c>
      <c r="M865" s="430"/>
      <c r="O865" s="403"/>
      <c r="P865" s="403"/>
      <c r="Q865" s="403"/>
      <c r="R865" s="403"/>
      <c r="S865" s="403"/>
      <c r="T865" s="403"/>
      <c r="U865" s="403"/>
      <c r="V865" s="403"/>
      <c r="W865" s="403"/>
      <c r="X865" s="403"/>
    </row>
    <row r="866" spans="1:24" s="307" customFormat="1" x14ac:dyDescent="0.2">
      <c r="A866" s="306"/>
      <c r="B866" s="513"/>
      <c r="C866" s="514"/>
      <c r="D866" s="515" t="s">
        <v>763</v>
      </c>
      <c r="E866" s="450"/>
      <c r="F866" s="557">
        <f t="shared" ref="F866" si="359">SUM(F867:F871)</f>
        <v>156.4</v>
      </c>
      <c r="G866" s="585">
        <f>SUM(G867:G871)</f>
        <v>217.47799999999998</v>
      </c>
      <c r="H866" s="557">
        <f t="shared" ref="H866" si="360">SUM(H867:H871)</f>
        <v>142.70000000000002</v>
      </c>
      <c r="I866" s="557">
        <f>SUM(I867:I871)</f>
        <v>144.9</v>
      </c>
      <c r="J866" s="557">
        <f>SUM(J867:J871)</f>
        <v>143.80000000000001</v>
      </c>
      <c r="K866" s="557">
        <f>SUM(K867:K871)</f>
        <v>149.1</v>
      </c>
      <c r="L866" s="557">
        <f t="shared" ref="L866" si="361">SUM(L867:L871)</f>
        <v>149.1</v>
      </c>
      <c r="M866" s="430"/>
      <c r="O866" s="403"/>
      <c r="P866" s="403"/>
      <c r="Q866" s="403"/>
      <c r="R866" s="403"/>
      <c r="S866" s="403"/>
      <c r="T866" s="403"/>
      <c r="U866" s="403"/>
      <c r="V866" s="403"/>
      <c r="W866" s="403"/>
      <c r="X866" s="403"/>
    </row>
    <row r="867" spans="1:24" x14ac:dyDescent="0.2">
      <c r="A867" s="204"/>
      <c r="B867" s="347">
        <v>610</v>
      </c>
      <c r="C867" s="315"/>
      <c r="D867" s="611" t="s">
        <v>50</v>
      </c>
      <c r="E867" s="222"/>
      <c r="F867" s="523">
        <v>59.4</v>
      </c>
      <c r="G867" s="563">
        <v>61.499000000000002</v>
      </c>
      <c r="H867" s="523">
        <v>60</v>
      </c>
      <c r="I867" s="523">
        <v>71.400000000000006</v>
      </c>
      <c r="J867" s="523">
        <v>71.400000000000006</v>
      </c>
      <c r="K867" s="523">
        <v>71.400000000000006</v>
      </c>
      <c r="L867" s="523">
        <v>71.400000000000006</v>
      </c>
      <c r="M867" s="430"/>
      <c r="O867" s="349"/>
      <c r="P867" s="349"/>
      <c r="Q867" s="349"/>
      <c r="R867" s="349"/>
      <c r="S867" s="349"/>
      <c r="T867" s="349"/>
      <c r="U867" s="349"/>
      <c r="V867" s="349"/>
      <c r="W867" s="349"/>
      <c r="X867" s="349"/>
    </row>
    <row r="868" spans="1:24" s="307" customFormat="1" x14ac:dyDescent="0.2">
      <c r="A868" s="306"/>
      <c r="B868" s="316">
        <v>620</v>
      </c>
      <c r="C868" s="315"/>
      <c r="D868" s="611" t="s">
        <v>116</v>
      </c>
      <c r="E868" s="222"/>
      <c r="F868" s="523">
        <v>22.1</v>
      </c>
      <c r="G868" s="563">
        <v>22.451000000000001</v>
      </c>
      <c r="H868" s="523">
        <v>23.3</v>
      </c>
      <c r="I868" s="523">
        <v>27.7</v>
      </c>
      <c r="J868" s="523">
        <v>27.7</v>
      </c>
      <c r="K868" s="523">
        <v>27.7</v>
      </c>
      <c r="L868" s="523">
        <v>27.7</v>
      </c>
      <c r="M868" s="430"/>
    </row>
    <row r="869" spans="1:24" s="307" customFormat="1" x14ac:dyDescent="0.2">
      <c r="A869" s="306"/>
      <c r="B869" s="434">
        <v>630</v>
      </c>
      <c r="C869" s="435"/>
      <c r="D869" s="612" t="s">
        <v>117</v>
      </c>
      <c r="E869" s="436"/>
      <c r="F869" s="523">
        <v>23.9</v>
      </c>
      <c r="G869" s="563">
        <v>41.057000000000002</v>
      </c>
      <c r="H869" s="523">
        <v>27.5</v>
      </c>
      <c r="I869" s="523">
        <v>33.4</v>
      </c>
      <c r="J869" s="614">
        <v>26.9</v>
      </c>
      <c r="K869" s="523">
        <v>33.4</v>
      </c>
      <c r="L869" s="523">
        <v>33.4</v>
      </c>
      <c r="M869" s="430" t="s">
        <v>1254</v>
      </c>
      <c r="O869" s="206"/>
      <c r="P869" s="206"/>
      <c r="Q869" s="206"/>
      <c r="R869" s="206"/>
      <c r="S869" s="206"/>
      <c r="T869" s="206"/>
      <c r="U869" s="206"/>
      <c r="V869" s="206"/>
      <c r="W869" s="206"/>
      <c r="X869" s="206"/>
    </row>
    <row r="870" spans="1:24" s="307" customFormat="1" x14ac:dyDescent="0.2">
      <c r="A870" s="306"/>
      <c r="B870" s="434">
        <v>630</v>
      </c>
      <c r="C870" s="435"/>
      <c r="D870" s="612" t="s">
        <v>920</v>
      </c>
      <c r="E870" s="436"/>
      <c r="F870" s="523">
        <v>51</v>
      </c>
      <c r="G870" s="563">
        <v>77.108999999999995</v>
      </c>
      <c r="H870" s="523">
        <v>30</v>
      </c>
      <c r="I870" s="523">
        <v>10</v>
      </c>
      <c r="J870" s="614">
        <v>15</v>
      </c>
      <c r="K870" s="523">
        <v>16</v>
      </c>
      <c r="L870" s="523">
        <v>16</v>
      </c>
      <c r="M870" s="430" t="s">
        <v>1254</v>
      </c>
      <c r="O870" s="206"/>
      <c r="P870" s="206"/>
      <c r="Q870" s="206"/>
      <c r="R870" s="206"/>
      <c r="S870" s="206"/>
      <c r="T870" s="206"/>
      <c r="U870" s="206"/>
      <c r="V870" s="206"/>
      <c r="W870" s="206"/>
      <c r="X870" s="206"/>
    </row>
    <row r="871" spans="1:24" s="403" customFormat="1" x14ac:dyDescent="0.2">
      <c r="A871" s="402"/>
      <c r="B871" s="434">
        <v>640</v>
      </c>
      <c r="C871" s="435"/>
      <c r="D871" s="612" t="s">
        <v>601</v>
      </c>
      <c r="E871" s="436"/>
      <c r="F871" s="523">
        <v>0</v>
      </c>
      <c r="G871" s="563">
        <v>15.362</v>
      </c>
      <c r="H871" s="523">
        <v>1.9</v>
      </c>
      <c r="I871" s="523">
        <v>2.4</v>
      </c>
      <c r="J871" s="614">
        <v>2.8</v>
      </c>
      <c r="K871" s="523">
        <v>0.6</v>
      </c>
      <c r="L871" s="523">
        <v>0.6</v>
      </c>
      <c r="M871" s="430" t="s">
        <v>1254</v>
      </c>
      <c r="O871" s="206"/>
      <c r="P871" s="206"/>
      <c r="Q871" s="206"/>
      <c r="R871" s="206"/>
      <c r="S871" s="206"/>
      <c r="T871" s="206"/>
      <c r="U871" s="206"/>
      <c r="V871" s="206"/>
      <c r="W871" s="206"/>
      <c r="X871" s="206"/>
    </row>
    <row r="872" spans="1:24" s="403" customFormat="1" x14ac:dyDescent="0.2">
      <c r="A872" s="402">
        <v>700</v>
      </c>
      <c r="B872" s="434">
        <v>700</v>
      </c>
      <c r="C872" s="435"/>
      <c r="D872" s="613" t="s">
        <v>970</v>
      </c>
      <c r="E872" s="436"/>
      <c r="F872" s="523">
        <v>0</v>
      </c>
      <c r="G872" s="563">
        <v>0</v>
      </c>
      <c r="H872" s="523">
        <v>0</v>
      </c>
      <c r="I872" s="523">
        <v>0</v>
      </c>
      <c r="J872" s="614">
        <v>6.1</v>
      </c>
      <c r="K872" s="523">
        <v>0</v>
      </c>
      <c r="L872" s="523">
        <v>0</v>
      </c>
      <c r="M872" s="430" t="s">
        <v>1254</v>
      </c>
      <c r="O872" s="206"/>
      <c r="P872" s="206"/>
      <c r="Q872" s="206"/>
      <c r="R872" s="206"/>
      <c r="S872" s="206"/>
      <c r="T872" s="206"/>
      <c r="U872" s="206"/>
      <c r="V872" s="206"/>
      <c r="W872" s="206"/>
      <c r="X872" s="206"/>
    </row>
    <row r="873" spans="1:24" s="349" customFormat="1" x14ac:dyDescent="0.2">
      <c r="A873" s="432"/>
      <c r="B873" s="434">
        <v>700</v>
      </c>
      <c r="C873" s="435"/>
      <c r="D873" s="613" t="s">
        <v>970</v>
      </c>
      <c r="E873" s="436"/>
      <c r="F873" s="523">
        <v>0</v>
      </c>
      <c r="G873" s="563">
        <v>0</v>
      </c>
      <c r="H873" s="523">
        <v>0</v>
      </c>
      <c r="I873" s="523">
        <v>0</v>
      </c>
      <c r="J873" s="523">
        <v>0</v>
      </c>
      <c r="K873" s="523">
        <v>0</v>
      </c>
      <c r="L873" s="523">
        <v>0</v>
      </c>
      <c r="M873" s="430"/>
      <c r="O873" s="206"/>
      <c r="P873" s="206"/>
      <c r="Q873" s="206"/>
      <c r="R873" s="206"/>
      <c r="S873" s="206"/>
      <c r="T873" s="206"/>
      <c r="U873" s="206"/>
      <c r="V873" s="206"/>
      <c r="W873" s="206"/>
      <c r="X873" s="206"/>
    </row>
    <row r="874" spans="1:24" s="307" customFormat="1" x14ac:dyDescent="0.2">
      <c r="A874" s="306"/>
      <c r="B874" s="316"/>
      <c r="C874" s="315"/>
      <c r="D874" s="262" t="s">
        <v>990</v>
      </c>
      <c r="E874" s="222"/>
      <c r="F874" s="553">
        <f t="shared" ref="F874" si="362">SUM(F875:F879)</f>
        <v>165.10000000000002</v>
      </c>
      <c r="G874" s="570">
        <f>SUM(G875:G879)</f>
        <v>140</v>
      </c>
      <c r="H874" s="553">
        <f t="shared" ref="H874" si="363">SUM(H875:H879)</f>
        <v>150.5</v>
      </c>
      <c r="I874" s="553">
        <f t="shared" ref="I874:L874" si="364">SUM(I875:I879)</f>
        <v>125.69999999999999</v>
      </c>
      <c r="J874" s="553">
        <f t="shared" ref="J874" si="365">SUM(J875:J879)</f>
        <v>125.7</v>
      </c>
      <c r="K874" s="553">
        <f t="shared" si="364"/>
        <v>119.89999999999999</v>
      </c>
      <c r="L874" s="553">
        <f t="shared" si="364"/>
        <v>119.89999999999999</v>
      </c>
      <c r="M874" s="430"/>
      <c r="O874" s="206"/>
      <c r="P874" s="206"/>
      <c r="Q874" s="206"/>
      <c r="R874" s="206"/>
      <c r="S874" s="206"/>
      <c r="T874" s="206"/>
      <c r="U874" s="206"/>
      <c r="V874" s="206"/>
      <c r="W874" s="206"/>
      <c r="X874" s="206"/>
    </row>
    <row r="875" spans="1:24" x14ac:dyDescent="0.2">
      <c r="A875" s="204"/>
      <c r="B875" s="347">
        <v>610</v>
      </c>
      <c r="C875" s="347"/>
      <c r="D875" s="611" t="s">
        <v>50</v>
      </c>
      <c r="E875" s="222"/>
      <c r="F875" s="523">
        <v>42.3</v>
      </c>
      <c r="G875" s="563">
        <v>42</v>
      </c>
      <c r="H875" s="523">
        <v>32.5</v>
      </c>
      <c r="I875" s="523">
        <v>54.6</v>
      </c>
      <c r="J875" s="523">
        <v>54.6</v>
      </c>
      <c r="K875" s="523">
        <v>54.6</v>
      </c>
      <c r="L875" s="523">
        <v>54.6</v>
      </c>
      <c r="M875" s="420"/>
      <c r="O875" s="224"/>
      <c r="P875" s="224"/>
      <c r="Q875" s="224"/>
      <c r="R875" s="224"/>
      <c r="S875" s="224"/>
      <c r="T875" s="224"/>
      <c r="U875" s="224"/>
      <c r="V875" s="224"/>
      <c r="W875" s="224"/>
      <c r="X875" s="224"/>
    </row>
    <row r="876" spans="1:24" x14ac:dyDescent="0.2">
      <c r="A876" s="204"/>
      <c r="B876" s="316">
        <v>620</v>
      </c>
      <c r="C876" s="315"/>
      <c r="D876" s="611" t="s">
        <v>116</v>
      </c>
      <c r="E876" s="222"/>
      <c r="F876" s="523">
        <v>14.6</v>
      </c>
      <c r="G876" s="563">
        <v>14.4</v>
      </c>
      <c r="H876" s="523">
        <v>11.7</v>
      </c>
      <c r="I876" s="523">
        <v>21.2</v>
      </c>
      <c r="J876" s="523">
        <v>21.2</v>
      </c>
      <c r="K876" s="523">
        <v>17</v>
      </c>
      <c r="L876" s="523">
        <v>17</v>
      </c>
      <c r="M876" s="430"/>
    </row>
    <row r="877" spans="1:24" x14ac:dyDescent="0.2">
      <c r="A877" s="207"/>
      <c r="B877" s="316">
        <v>630</v>
      </c>
      <c r="C877" s="315"/>
      <c r="D877" s="611" t="s">
        <v>117</v>
      </c>
      <c r="E877" s="222"/>
      <c r="F877" s="522">
        <v>25.4</v>
      </c>
      <c r="G877" s="523">
        <v>31.6</v>
      </c>
      <c r="H877" s="522">
        <v>25.8</v>
      </c>
      <c r="I877" s="522">
        <v>26.8</v>
      </c>
      <c r="J877" s="615">
        <v>26.5</v>
      </c>
      <c r="K877" s="522">
        <v>26.8</v>
      </c>
      <c r="L877" s="522">
        <v>26.8</v>
      </c>
      <c r="M877" s="430" t="s">
        <v>1254</v>
      </c>
    </row>
    <row r="878" spans="1:24" x14ac:dyDescent="0.2">
      <c r="A878" s="207"/>
      <c r="B878" s="434">
        <v>630</v>
      </c>
      <c r="C878" s="435"/>
      <c r="D878" s="612" t="s">
        <v>920</v>
      </c>
      <c r="E878" s="437"/>
      <c r="F878" s="268">
        <v>82</v>
      </c>
      <c r="G878" s="523">
        <v>51.2</v>
      </c>
      <c r="H878" s="268">
        <v>80</v>
      </c>
      <c r="I878" s="268">
        <v>21</v>
      </c>
      <c r="J878" s="268">
        <v>21</v>
      </c>
      <c r="K878" s="268">
        <v>21</v>
      </c>
      <c r="L878" s="268">
        <v>21</v>
      </c>
      <c r="M878" s="430"/>
    </row>
    <row r="879" spans="1:24" x14ac:dyDescent="0.2">
      <c r="A879" s="207"/>
      <c r="B879" s="316">
        <v>640</v>
      </c>
      <c r="C879" s="502"/>
      <c r="D879" s="479" t="s">
        <v>601</v>
      </c>
      <c r="E879" s="264"/>
      <c r="F879" s="264">
        <v>0.8</v>
      </c>
      <c r="G879" s="569">
        <v>0.8</v>
      </c>
      <c r="H879" s="264">
        <v>0.5</v>
      </c>
      <c r="I879" s="264">
        <v>2.1</v>
      </c>
      <c r="J879" s="620">
        <v>2.4</v>
      </c>
      <c r="K879" s="264">
        <v>0.5</v>
      </c>
      <c r="L879" s="264">
        <v>0.5</v>
      </c>
      <c r="M879" s="430" t="s">
        <v>1254</v>
      </c>
    </row>
    <row r="880" spans="1:24" ht="11.25" customHeight="1" thickBot="1" x14ac:dyDescent="0.25">
      <c r="A880" s="207"/>
      <c r="B880" s="501">
        <v>700</v>
      </c>
      <c r="C880" s="502"/>
      <c r="D880" s="479" t="s">
        <v>970</v>
      </c>
      <c r="E880" s="264"/>
      <c r="F880" s="264">
        <v>0</v>
      </c>
      <c r="G880" s="569">
        <v>0</v>
      </c>
      <c r="H880" s="264">
        <v>0</v>
      </c>
      <c r="I880" s="264">
        <v>0</v>
      </c>
      <c r="J880" s="264">
        <v>0</v>
      </c>
      <c r="K880" s="264">
        <v>0</v>
      </c>
      <c r="L880" s="264">
        <v>0</v>
      </c>
      <c r="M880" s="430"/>
    </row>
    <row r="881" spans="1:24" s="224" customFormat="1" ht="13.5" thickBot="1" x14ac:dyDescent="0.25">
      <c r="A881" s="204"/>
      <c r="B881" s="374" t="s">
        <v>422</v>
      </c>
      <c r="C881" s="516"/>
      <c r="D881" s="517"/>
      <c r="E881" s="518"/>
      <c r="F881" s="558">
        <f t="shared" ref="F881:L881" si="366">SUM(F882:F883)</f>
        <v>85.3</v>
      </c>
      <c r="G881" s="574">
        <f t="shared" si="366"/>
        <v>49.2</v>
      </c>
      <c r="H881" s="558">
        <f t="shared" si="366"/>
        <v>108</v>
      </c>
      <c r="I881" s="558">
        <f t="shared" si="366"/>
        <v>148</v>
      </c>
      <c r="J881" s="558">
        <f t="shared" ref="J881" si="367">SUM(J882:J883)</f>
        <v>148</v>
      </c>
      <c r="K881" s="558">
        <f t="shared" si="366"/>
        <v>148</v>
      </c>
      <c r="L881" s="558">
        <f t="shared" si="366"/>
        <v>148</v>
      </c>
      <c r="M881" s="430"/>
    </row>
    <row r="882" spans="1:24" x14ac:dyDescent="0.2">
      <c r="A882" s="207"/>
      <c r="B882" s="257"/>
      <c r="C882" s="258">
        <v>637014</v>
      </c>
      <c r="D882" s="259" t="s">
        <v>629</v>
      </c>
      <c r="E882" s="261"/>
      <c r="F882" s="261">
        <v>80.3</v>
      </c>
      <c r="G882" s="568">
        <v>45.1</v>
      </c>
      <c r="H882" s="261">
        <v>100</v>
      </c>
      <c r="I882" s="261">
        <v>140</v>
      </c>
      <c r="J882" s="261">
        <v>140</v>
      </c>
      <c r="K882" s="261">
        <v>140</v>
      </c>
      <c r="L882" s="261">
        <v>140</v>
      </c>
      <c r="M882" s="242"/>
      <c r="O882" s="224"/>
      <c r="P882" s="224"/>
      <c r="Q882" s="224"/>
      <c r="R882" s="224"/>
      <c r="S882" s="224"/>
      <c r="T882" s="224"/>
      <c r="U882" s="224"/>
      <c r="V882" s="224"/>
      <c r="W882" s="224"/>
      <c r="X882" s="224"/>
    </row>
    <row r="883" spans="1:24" ht="13.5" thickBot="1" x14ac:dyDescent="0.25">
      <c r="A883" s="242"/>
      <c r="B883" s="262"/>
      <c r="C883" s="263">
        <v>633009</v>
      </c>
      <c r="D883" s="267" t="s">
        <v>631</v>
      </c>
      <c r="E883" s="264"/>
      <c r="F883" s="264">
        <v>5</v>
      </c>
      <c r="G883" s="569">
        <v>4.0999999999999996</v>
      </c>
      <c r="H883" s="264">
        <v>8</v>
      </c>
      <c r="I883" s="264">
        <v>8</v>
      </c>
      <c r="J883" s="264">
        <v>8</v>
      </c>
      <c r="K883" s="264">
        <v>8</v>
      </c>
      <c r="L883" s="264">
        <v>8</v>
      </c>
      <c r="M883" s="430"/>
      <c r="O883" s="224"/>
      <c r="P883" s="224"/>
      <c r="Q883" s="224"/>
      <c r="R883" s="224"/>
      <c r="S883" s="224"/>
      <c r="T883" s="224"/>
      <c r="U883" s="224"/>
      <c r="V883" s="224"/>
      <c r="W883" s="224"/>
      <c r="X883" s="224"/>
    </row>
    <row r="884" spans="1:24" ht="13.5" thickBot="1" x14ac:dyDescent="0.25">
      <c r="A884" s="207"/>
      <c r="B884" s="317"/>
      <c r="C884" s="481"/>
      <c r="D884" s="482" t="s">
        <v>241</v>
      </c>
      <c r="E884" s="320"/>
      <c r="F884" s="320">
        <f t="shared" ref="F884:L884" si="368">SUM(F885:F888)</f>
        <v>504.48399999999998</v>
      </c>
      <c r="G884" s="573">
        <f t="shared" si="368"/>
        <v>564.19999999999993</v>
      </c>
      <c r="H884" s="320">
        <f t="shared" si="368"/>
        <v>571.79999999999995</v>
      </c>
      <c r="I884" s="320">
        <f t="shared" si="368"/>
        <v>623</v>
      </c>
      <c r="J884" s="320">
        <f t="shared" ref="J884" si="369">SUM(J885:J888)</f>
        <v>623</v>
      </c>
      <c r="K884" s="320">
        <f t="shared" si="368"/>
        <v>617</v>
      </c>
      <c r="L884" s="320">
        <f t="shared" si="368"/>
        <v>618</v>
      </c>
      <c r="M884" s="430"/>
    </row>
    <row r="885" spans="1:24" ht="13.5" thickBot="1" x14ac:dyDescent="0.25">
      <c r="A885" s="225"/>
      <c r="B885" s="257"/>
      <c r="C885" s="258">
        <v>610</v>
      </c>
      <c r="D885" s="259" t="s">
        <v>115</v>
      </c>
      <c r="E885" s="261"/>
      <c r="F885" s="261">
        <v>329.9</v>
      </c>
      <c r="G885" s="568">
        <v>358</v>
      </c>
      <c r="H885" s="261">
        <v>364.2</v>
      </c>
      <c r="I885" s="261">
        <v>412.1</v>
      </c>
      <c r="J885" s="261">
        <v>411.1</v>
      </c>
      <c r="K885" s="261">
        <v>412.1</v>
      </c>
      <c r="L885" s="261">
        <v>412.1</v>
      </c>
      <c r="M885" s="472"/>
    </row>
    <row r="886" spans="1:24" x14ac:dyDescent="0.2">
      <c r="A886" s="204"/>
      <c r="B886" s="211"/>
      <c r="C886" s="212">
        <v>620</v>
      </c>
      <c r="D886" s="213" t="s">
        <v>116</v>
      </c>
      <c r="E886" s="222"/>
      <c r="F886" s="523">
        <v>120.026</v>
      </c>
      <c r="G886" s="563">
        <v>130.30000000000001</v>
      </c>
      <c r="H886" s="523">
        <v>137.5</v>
      </c>
      <c r="I886" s="523">
        <v>156.4</v>
      </c>
      <c r="J886" s="523">
        <v>156.4</v>
      </c>
      <c r="K886" s="523">
        <v>156.4</v>
      </c>
      <c r="L886" s="523">
        <v>156.4</v>
      </c>
      <c r="M886" s="430"/>
    </row>
    <row r="887" spans="1:24" s="224" customFormat="1" x14ac:dyDescent="0.2">
      <c r="A887" s="241"/>
      <c r="B887" s="211"/>
      <c r="C887" s="212">
        <v>630</v>
      </c>
      <c r="D887" s="213" t="s">
        <v>117</v>
      </c>
      <c r="E887" s="222"/>
      <c r="F887" s="264">
        <v>46</v>
      </c>
      <c r="G887" s="569">
        <v>73</v>
      </c>
      <c r="H887" s="264">
        <v>59.2</v>
      </c>
      <c r="I887" s="264">
        <v>52.5</v>
      </c>
      <c r="J887" s="264">
        <v>52.5</v>
      </c>
      <c r="K887" s="264">
        <v>46.5</v>
      </c>
      <c r="L887" s="264">
        <v>47.5</v>
      </c>
      <c r="M887" s="430"/>
      <c r="O887" s="206"/>
      <c r="P887" s="206"/>
      <c r="Q887" s="206"/>
      <c r="R887" s="206"/>
      <c r="S887" s="206"/>
      <c r="T887" s="206"/>
      <c r="U887" s="206"/>
      <c r="V887" s="206"/>
      <c r="W887" s="206"/>
      <c r="X887" s="206"/>
    </row>
    <row r="888" spans="1:24" s="224" customFormat="1" ht="13.5" thickBot="1" x14ac:dyDescent="0.25">
      <c r="A888" s="241"/>
      <c r="B888" s="262"/>
      <c r="C888" s="263">
        <v>642</v>
      </c>
      <c r="D888" s="267" t="s">
        <v>684</v>
      </c>
      <c r="E888" s="264"/>
      <c r="F888" s="264">
        <v>8.5579999999999998</v>
      </c>
      <c r="G888" s="569">
        <v>2.9</v>
      </c>
      <c r="H888" s="264">
        <v>10.9</v>
      </c>
      <c r="I888" s="264">
        <v>2</v>
      </c>
      <c r="J888" s="264">
        <v>3</v>
      </c>
      <c r="K888" s="264">
        <v>2</v>
      </c>
      <c r="L888" s="264">
        <v>2</v>
      </c>
      <c r="M888" s="472"/>
      <c r="O888" s="206"/>
      <c r="P888" s="206"/>
      <c r="Q888" s="206"/>
      <c r="R888" s="206"/>
      <c r="S888" s="206"/>
      <c r="T888" s="206"/>
      <c r="U888" s="206"/>
      <c r="V888" s="206"/>
      <c r="W888" s="206"/>
      <c r="X888" s="206"/>
    </row>
    <row r="889" spans="1:24" ht="13.5" thickBot="1" x14ac:dyDescent="0.25">
      <c r="A889" s="226"/>
      <c r="B889" s="317"/>
      <c r="C889" s="481"/>
      <c r="D889" s="319" t="s">
        <v>982</v>
      </c>
      <c r="E889" s="320"/>
      <c r="F889" s="320">
        <f>SUM(F890:F906)</f>
        <v>709.3</v>
      </c>
      <c r="G889" s="320">
        <f t="shared" ref="G889:L889" si="370">SUM(G890:G906)</f>
        <v>780.80000000000007</v>
      </c>
      <c r="H889" s="320">
        <f t="shared" si="370"/>
        <v>772.3</v>
      </c>
      <c r="I889" s="320">
        <f t="shared" si="370"/>
        <v>843.09999999999991</v>
      </c>
      <c r="J889" s="320">
        <f t="shared" ref="J889" si="371">SUM(J890:J906)</f>
        <v>928.5</v>
      </c>
      <c r="K889" s="320">
        <f t="shared" si="370"/>
        <v>799.5</v>
      </c>
      <c r="L889" s="320">
        <f t="shared" si="370"/>
        <v>838.89999999999986</v>
      </c>
      <c r="M889" s="420"/>
    </row>
    <row r="890" spans="1:24" x14ac:dyDescent="0.2">
      <c r="A890" s="226"/>
      <c r="B890" s="257"/>
      <c r="C890" s="258">
        <v>610</v>
      </c>
      <c r="D890" s="259" t="s">
        <v>115</v>
      </c>
      <c r="E890" s="261"/>
      <c r="F890" s="260">
        <v>409.5</v>
      </c>
      <c r="G890" s="582">
        <v>434.2</v>
      </c>
      <c r="H890" s="260">
        <v>375.5</v>
      </c>
      <c r="I890" s="260">
        <v>389.4</v>
      </c>
      <c r="J890" s="618">
        <v>418.1</v>
      </c>
      <c r="K890" s="260">
        <v>360.7</v>
      </c>
      <c r="L890" s="260">
        <v>383</v>
      </c>
      <c r="M890" s="472" t="s">
        <v>1254</v>
      </c>
    </row>
    <row r="891" spans="1:24" x14ac:dyDescent="0.2">
      <c r="A891" s="226"/>
      <c r="B891" s="211"/>
      <c r="C891" s="212">
        <v>620</v>
      </c>
      <c r="D891" s="213" t="s">
        <v>116</v>
      </c>
      <c r="E891" s="222"/>
      <c r="F891" s="522">
        <v>147.4</v>
      </c>
      <c r="G891" s="523">
        <v>157.4</v>
      </c>
      <c r="H891" s="522">
        <v>138</v>
      </c>
      <c r="I891" s="522">
        <v>149.5</v>
      </c>
      <c r="J891" s="615">
        <v>157.6</v>
      </c>
      <c r="K891" s="522">
        <v>136.9</v>
      </c>
      <c r="L891" s="522">
        <v>145.30000000000001</v>
      </c>
      <c r="M891" s="472" t="s">
        <v>1254</v>
      </c>
    </row>
    <row r="892" spans="1:24" x14ac:dyDescent="0.2">
      <c r="A892" s="226"/>
      <c r="B892" s="211"/>
      <c r="C892" s="212">
        <v>630</v>
      </c>
      <c r="D892" s="213" t="s">
        <v>117</v>
      </c>
      <c r="E892" s="203"/>
      <c r="F892" s="522">
        <v>60.2</v>
      </c>
      <c r="G892" s="523">
        <v>80.7</v>
      </c>
      <c r="H892" s="522">
        <v>73.400000000000006</v>
      </c>
      <c r="I892" s="522">
        <v>60.9</v>
      </c>
      <c r="J892" s="615">
        <v>91</v>
      </c>
      <c r="K892" s="522">
        <v>63</v>
      </c>
      <c r="L892" s="522">
        <v>66.8</v>
      </c>
      <c r="M892" s="472" t="s">
        <v>1254</v>
      </c>
    </row>
    <row r="893" spans="1:24" x14ac:dyDescent="0.2">
      <c r="A893" s="226"/>
      <c r="B893" s="211"/>
      <c r="C893" s="212">
        <v>642015</v>
      </c>
      <c r="D893" s="213" t="s">
        <v>608</v>
      </c>
      <c r="E893" s="221"/>
      <c r="F893" s="522">
        <v>7.3</v>
      </c>
      <c r="G893" s="523">
        <v>4.9000000000000004</v>
      </c>
      <c r="H893" s="522">
        <v>4.4000000000000004</v>
      </c>
      <c r="I893" s="522">
        <v>8.3000000000000007</v>
      </c>
      <c r="J893" s="522">
        <v>8</v>
      </c>
      <c r="K893" s="522">
        <v>5.6</v>
      </c>
      <c r="L893" s="522">
        <v>5.8</v>
      </c>
      <c r="M893" s="472"/>
    </row>
    <row r="894" spans="1:24" x14ac:dyDescent="0.2">
      <c r="A894" s="226"/>
      <c r="B894" s="211"/>
      <c r="C894" s="212">
        <v>630</v>
      </c>
      <c r="D894" s="213" t="s">
        <v>984</v>
      </c>
      <c r="E894" s="221"/>
      <c r="F894" s="522">
        <v>12</v>
      </c>
      <c r="G894" s="523">
        <v>6.2</v>
      </c>
      <c r="H894" s="522">
        <v>0</v>
      </c>
      <c r="I894" s="522">
        <v>0</v>
      </c>
      <c r="J894" s="522">
        <v>0</v>
      </c>
      <c r="K894" s="522">
        <v>0</v>
      </c>
      <c r="L894" s="522">
        <v>0</v>
      </c>
      <c r="M894" s="430"/>
    </row>
    <row r="895" spans="1:24" x14ac:dyDescent="0.2">
      <c r="A895" s="226"/>
      <c r="B895" s="211"/>
      <c r="C895" s="212">
        <v>630</v>
      </c>
      <c r="D895" s="213" t="s">
        <v>1081</v>
      </c>
      <c r="E895" s="221"/>
      <c r="F895" s="522">
        <v>0</v>
      </c>
      <c r="G895" s="523">
        <v>10.5</v>
      </c>
      <c r="H895" s="522">
        <v>0</v>
      </c>
      <c r="I895" s="522">
        <v>0</v>
      </c>
      <c r="J895" s="522">
        <v>0</v>
      </c>
      <c r="K895" s="522">
        <v>0</v>
      </c>
      <c r="L895" s="522">
        <v>0</v>
      </c>
      <c r="M895" s="430"/>
    </row>
    <row r="896" spans="1:24" x14ac:dyDescent="0.2">
      <c r="A896" s="226"/>
      <c r="B896" s="211"/>
      <c r="C896" s="212">
        <v>630</v>
      </c>
      <c r="D896" s="213" t="s">
        <v>390</v>
      </c>
      <c r="E896" s="522"/>
      <c r="F896" s="522">
        <v>0</v>
      </c>
      <c r="G896" s="523">
        <v>0</v>
      </c>
      <c r="H896" s="522">
        <v>3</v>
      </c>
      <c r="I896" s="522">
        <v>3</v>
      </c>
      <c r="J896" s="615">
        <v>2</v>
      </c>
      <c r="K896" s="522">
        <v>2.5</v>
      </c>
      <c r="L896" s="522">
        <v>2.5</v>
      </c>
      <c r="M896" s="472" t="s">
        <v>1254</v>
      </c>
    </row>
    <row r="897" spans="1:13" x14ac:dyDescent="0.2">
      <c r="A897" s="226"/>
      <c r="B897" s="211"/>
      <c r="C897" s="212">
        <v>633009</v>
      </c>
      <c r="D897" s="213" t="s">
        <v>602</v>
      </c>
      <c r="E897" s="221"/>
      <c r="F897" s="522">
        <v>0.4</v>
      </c>
      <c r="G897" s="523">
        <v>1</v>
      </c>
      <c r="H897" s="522">
        <v>0.5</v>
      </c>
      <c r="I897" s="522">
        <v>0.5</v>
      </c>
      <c r="J897" s="522">
        <v>0.5</v>
      </c>
      <c r="K897" s="522">
        <v>0.5</v>
      </c>
      <c r="L897" s="522">
        <v>0.5</v>
      </c>
      <c r="M897" s="420"/>
    </row>
    <row r="898" spans="1:13" x14ac:dyDescent="0.2">
      <c r="A898" s="226"/>
      <c r="B898" s="211"/>
      <c r="C898" s="212"/>
      <c r="D898" s="213" t="s">
        <v>920</v>
      </c>
      <c r="E898" s="221"/>
      <c r="F898" s="522">
        <v>5.5</v>
      </c>
      <c r="G898" s="523">
        <v>0.3</v>
      </c>
      <c r="H898" s="522">
        <v>30</v>
      </c>
      <c r="I898" s="522">
        <v>0</v>
      </c>
      <c r="J898" s="522">
        <v>0</v>
      </c>
      <c r="K898" s="522">
        <v>0</v>
      </c>
      <c r="L898" s="522">
        <v>0</v>
      </c>
      <c r="M898" s="420"/>
    </row>
    <row r="899" spans="1:13" x14ac:dyDescent="0.2">
      <c r="A899" s="226"/>
      <c r="B899" s="211"/>
      <c r="C899" s="212"/>
      <c r="D899" s="213" t="s">
        <v>1177</v>
      </c>
      <c r="E899" s="522"/>
      <c r="F899" s="522">
        <v>0</v>
      </c>
      <c r="G899" s="523">
        <v>42.7</v>
      </c>
      <c r="H899" s="522">
        <v>75.900000000000006</v>
      </c>
      <c r="I899" s="522">
        <v>77.2</v>
      </c>
      <c r="J899" s="522">
        <v>77.2</v>
      </c>
      <c r="K899" s="522">
        <v>77.2</v>
      </c>
      <c r="L899" s="522">
        <v>77.2</v>
      </c>
      <c r="M899" s="420"/>
    </row>
    <row r="900" spans="1:13" x14ac:dyDescent="0.2">
      <c r="A900" s="226"/>
      <c r="B900" s="211"/>
      <c r="C900" s="212"/>
      <c r="D900" s="213" t="s">
        <v>1269</v>
      </c>
      <c r="E900" s="522"/>
      <c r="F900" s="522">
        <v>0</v>
      </c>
      <c r="G900" s="523">
        <v>0</v>
      </c>
      <c r="H900" s="522">
        <v>0</v>
      </c>
      <c r="I900" s="522">
        <v>0</v>
      </c>
      <c r="J900" s="615">
        <v>10.7</v>
      </c>
      <c r="K900" s="522">
        <v>0</v>
      </c>
      <c r="L900" s="522">
        <v>0</v>
      </c>
      <c r="M900" s="472" t="s">
        <v>1254</v>
      </c>
    </row>
    <row r="901" spans="1:13" x14ac:dyDescent="0.2">
      <c r="A901" s="226"/>
      <c r="B901" s="211"/>
      <c r="C901" s="212"/>
      <c r="D901" s="213" t="s">
        <v>1271</v>
      </c>
      <c r="E901" s="522"/>
      <c r="F901" s="522">
        <v>0</v>
      </c>
      <c r="G901" s="523">
        <v>0</v>
      </c>
      <c r="H901" s="522">
        <v>0</v>
      </c>
      <c r="I901" s="522">
        <v>0</v>
      </c>
      <c r="J901" s="615">
        <v>3.8</v>
      </c>
      <c r="K901" s="522">
        <v>0</v>
      </c>
      <c r="L901" s="522">
        <v>0</v>
      </c>
      <c r="M901" s="472" t="s">
        <v>1254</v>
      </c>
    </row>
    <row r="902" spans="1:13" x14ac:dyDescent="0.2">
      <c r="A902" s="226"/>
      <c r="B902" s="211"/>
      <c r="C902" s="212"/>
      <c r="D902" s="213" t="s">
        <v>287</v>
      </c>
      <c r="E902" s="522"/>
      <c r="F902" s="522">
        <v>0</v>
      </c>
      <c r="G902" s="523">
        <v>0</v>
      </c>
      <c r="H902" s="522">
        <v>0</v>
      </c>
      <c r="I902" s="522">
        <v>0</v>
      </c>
      <c r="J902" s="522">
        <v>3.8</v>
      </c>
      <c r="K902" s="522">
        <v>0</v>
      </c>
      <c r="L902" s="522">
        <v>0</v>
      </c>
      <c r="M902" s="472"/>
    </row>
    <row r="903" spans="1:13" x14ac:dyDescent="0.2">
      <c r="A903" s="226"/>
      <c r="B903" s="211">
        <v>630</v>
      </c>
      <c r="C903" s="212">
        <v>633009</v>
      </c>
      <c r="D903" s="213" t="s">
        <v>599</v>
      </c>
      <c r="E903" s="221"/>
      <c r="F903" s="522">
        <v>34.4</v>
      </c>
      <c r="G903" s="523">
        <v>40.4</v>
      </c>
      <c r="H903" s="522">
        <v>71.599999999999994</v>
      </c>
      <c r="I903" s="522">
        <v>0</v>
      </c>
      <c r="J903" s="522">
        <v>0</v>
      </c>
      <c r="K903" s="522">
        <v>0</v>
      </c>
      <c r="L903" s="522">
        <v>0</v>
      </c>
      <c r="M903" s="472"/>
    </row>
    <row r="904" spans="1:13" x14ac:dyDescent="0.2">
      <c r="A904" s="226"/>
      <c r="B904" s="211"/>
      <c r="C904" s="212">
        <v>630</v>
      </c>
      <c r="D904" s="213" t="s">
        <v>1287</v>
      </c>
      <c r="E904" s="221"/>
      <c r="F904" s="522">
        <v>32.6</v>
      </c>
      <c r="G904" s="523">
        <v>0</v>
      </c>
      <c r="H904" s="522">
        <v>0</v>
      </c>
      <c r="I904" s="522">
        <v>0</v>
      </c>
      <c r="J904" s="615">
        <v>1.5</v>
      </c>
      <c r="K904" s="522">
        <v>0</v>
      </c>
      <c r="L904" s="522">
        <v>0</v>
      </c>
      <c r="M904" s="472" t="s">
        <v>1254</v>
      </c>
    </row>
    <row r="905" spans="1:13" x14ac:dyDescent="0.2">
      <c r="A905" s="226"/>
      <c r="B905" s="211"/>
      <c r="C905" s="212">
        <v>630</v>
      </c>
      <c r="D905" s="213" t="s">
        <v>1162</v>
      </c>
      <c r="E905" s="522"/>
      <c r="F905" s="522">
        <v>0</v>
      </c>
      <c r="G905" s="523">
        <v>2.5</v>
      </c>
      <c r="H905" s="522">
        <v>0</v>
      </c>
      <c r="I905" s="522">
        <v>0</v>
      </c>
      <c r="J905" s="522">
        <v>0</v>
      </c>
      <c r="K905" s="522">
        <v>0</v>
      </c>
      <c r="L905" s="522">
        <v>0</v>
      </c>
      <c r="M905" s="430"/>
    </row>
    <row r="906" spans="1:13" x14ac:dyDescent="0.2">
      <c r="A906" s="483"/>
      <c r="B906" s="608"/>
      <c r="C906" s="609"/>
      <c r="D906" s="608" t="s">
        <v>1229</v>
      </c>
      <c r="E906" s="610"/>
      <c r="F906" s="576">
        <f>SUM(F907:F911)</f>
        <v>0</v>
      </c>
      <c r="G906" s="576">
        <f t="shared" ref="G906:L906" si="372">SUM(G907:G911)</f>
        <v>0</v>
      </c>
      <c r="H906" s="576">
        <f t="shared" si="372"/>
        <v>0</v>
      </c>
      <c r="I906" s="576">
        <f t="shared" si="372"/>
        <v>154.30000000000001</v>
      </c>
      <c r="J906" s="576">
        <f t="shared" ref="J906" si="373">SUM(J907:J911)</f>
        <v>154.30000000000001</v>
      </c>
      <c r="K906" s="576">
        <f t="shared" si="372"/>
        <v>153.09999999999997</v>
      </c>
      <c r="L906" s="576">
        <f t="shared" si="372"/>
        <v>157.79999999999998</v>
      </c>
      <c r="M906" s="430"/>
    </row>
    <row r="907" spans="1:13" x14ac:dyDescent="0.2">
      <c r="A907" s="483"/>
      <c r="B907" s="211"/>
      <c r="C907" s="212">
        <v>610</v>
      </c>
      <c r="D907" s="213" t="s">
        <v>280</v>
      </c>
      <c r="E907" s="523"/>
      <c r="F907" s="523">
        <v>0</v>
      </c>
      <c r="G907" s="523">
        <v>0</v>
      </c>
      <c r="H907" s="523">
        <v>0</v>
      </c>
      <c r="I907" s="523">
        <v>55.8</v>
      </c>
      <c r="J907" s="614">
        <v>56.2</v>
      </c>
      <c r="K907" s="523">
        <v>53.8</v>
      </c>
      <c r="L907" s="523">
        <v>56.5</v>
      </c>
      <c r="M907" s="430" t="s">
        <v>1254</v>
      </c>
    </row>
    <row r="908" spans="1:13" x14ac:dyDescent="0.2">
      <c r="A908" s="483"/>
      <c r="B908" s="211"/>
      <c r="C908" s="212">
        <v>620</v>
      </c>
      <c r="D908" s="213" t="s">
        <v>279</v>
      </c>
      <c r="E908" s="523"/>
      <c r="F908" s="523">
        <v>0</v>
      </c>
      <c r="G908" s="523">
        <v>0</v>
      </c>
      <c r="H908" s="523">
        <v>0</v>
      </c>
      <c r="I908" s="523">
        <v>21.3</v>
      </c>
      <c r="J908" s="614">
        <v>20.9</v>
      </c>
      <c r="K908" s="523">
        <v>20.399999999999999</v>
      </c>
      <c r="L908" s="523">
        <v>21.5</v>
      </c>
      <c r="M908" s="430" t="s">
        <v>1254</v>
      </c>
    </row>
    <row r="909" spans="1:13" x14ac:dyDescent="0.2">
      <c r="A909" s="483"/>
      <c r="B909" s="211"/>
      <c r="C909" s="212">
        <v>630</v>
      </c>
      <c r="D909" s="213" t="s">
        <v>162</v>
      </c>
      <c r="E909" s="523"/>
      <c r="F909" s="523">
        <v>0</v>
      </c>
      <c r="G909" s="523">
        <v>0</v>
      </c>
      <c r="H909" s="523">
        <v>0</v>
      </c>
      <c r="I909" s="523">
        <v>15.9</v>
      </c>
      <c r="J909" s="523">
        <v>15.9</v>
      </c>
      <c r="K909" s="523">
        <v>18.2</v>
      </c>
      <c r="L909" s="523">
        <v>19.100000000000001</v>
      </c>
      <c r="M909" s="430"/>
    </row>
    <row r="910" spans="1:13" x14ac:dyDescent="0.2">
      <c r="A910" s="483"/>
      <c r="B910" s="211"/>
      <c r="C910" s="212">
        <v>630</v>
      </c>
      <c r="D910" s="213" t="s">
        <v>922</v>
      </c>
      <c r="E910" s="523"/>
      <c r="F910" s="523">
        <v>0</v>
      </c>
      <c r="G910" s="523">
        <v>0</v>
      </c>
      <c r="H910" s="523">
        <v>0</v>
      </c>
      <c r="I910" s="523">
        <v>60</v>
      </c>
      <c r="J910" s="523">
        <v>60</v>
      </c>
      <c r="K910" s="523">
        <v>60</v>
      </c>
      <c r="L910" s="523">
        <v>60</v>
      </c>
      <c r="M910" s="430"/>
    </row>
    <row r="911" spans="1:13" x14ac:dyDescent="0.2">
      <c r="A911" s="483"/>
      <c r="B911" s="211"/>
      <c r="C911" s="212">
        <v>640</v>
      </c>
      <c r="D911" s="213" t="s">
        <v>1205</v>
      </c>
      <c r="E911" s="523"/>
      <c r="F911" s="523">
        <v>0</v>
      </c>
      <c r="G911" s="523">
        <v>0</v>
      </c>
      <c r="H911" s="523">
        <v>0</v>
      </c>
      <c r="I911" s="523">
        <v>1.3</v>
      </c>
      <c r="J911" s="523">
        <v>1.3</v>
      </c>
      <c r="K911" s="523">
        <v>0.7</v>
      </c>
      <c r="L911" s="523">
        <v>0.7</v>
      </c>
      <c r="M911" s="430"/>
    </row>
    <row r="912" spans="1:13" ht="13.5" thickBot="1" x14ac:dyDescent="0.25">
      <c r="A912" s="483"/>
      <c r="B912" s="603"/>
      <c r="C912" s="604"/>
      <c r="D912" s="605" t="s">
        <v>242</v>
      </c>
      <c r="E912" s="606"/>
      <c r="F912" s="606">
        <f t="shared" ref="F912:L912" si="374">F913+F914+F915+F916</f>
        <v>0</v>
      </c>
      <c r="G912" s="581">
        <f t="shared" si="374"/>
        <v>0</v>
      </c>
      <c r="H912" s="606">
        <f t="shared" si="374"/>
        <v>0</v>
      </c>
      <c r="I912" s="606">
        <f t="shared" si="374"/>
        <v>0</v>
      </c>
      <c r="J912" s="606">
        <f t="shared" ref="J912" si="375">J913+J914+J915+J916</f>
        <v>0</v>
      </c>
      <c r="K912" s="606">
        <f t="shared" si="374"/>
        <v>0</v>
      </c>
      <c r="L912" s="607">
        <f t="shared" si="374"/>
        <v>0</v>
      </c>
      <c r="M912" s="430"/>
    </row>
    <row r="913" spans="1:14" x14ac:dyDescent="0.2">
      <c r="A913" s="226"/>
      <c r="B913" s="257"/>
      <c r="C913" s="258"/>
      <c r="D913" s="259" t="s">
        <v>407</v>
      </c>
      <c r="E913" s="261"/>
      <c r="F913" s="261">
        <v>0</v>
      </c>
      <c r="G913" s="568">
        <v>0</v>
      </c>
      <c r="H913" s="261">
        <v>0</v>
      </c>
      <c r="I913" s="261">
        <v>0</v>
      </c>
      <c r="J913" s="261">
        <v>0</v>
      </c>
      <c r="K913" s="261">
        <v>0</v>
      </c>
      <c r="L913" s="261">
        <v>0</v>
      </c>
      <c r="M913" s="206"/>
    </row>
    <row r="914" spans="1:14" x14ac:dyDescent="0.2">
      <c r="A914" s="226"/>
      <c r="B914" s="211"/>
      <c r="C914" s="212"/>
      <c r="D914" s="213" t="s">
        <v>615</v>
      </c>
      <c r="E914" s="222"/>
      <c r="F914" s="523">
        <v>0</v>
      </c>
      <c r="G914" s="563">
        <v>0</v>
      </c>
      <c r="H914" s="523">
        <v>0</v>
      </c>
      <c r="I914" s="523">
        <v>0</v>
      </c>
      <c r="J914" s="523">
        <v>0</v>
      </c>
      <c r="K914" s="523">
        <v>0</v>
      </c>
      <c r="L914" s="523">
        <v>0</v>
      </c>
      <c r="M914" s="300"/>
    </row>
    <row r="915" spans="1:14" x14ac:dyDescent="0.2">
      <c r="A915" s="226"/>
      <c r="B915" s="211"/>
      <c r="C915" s="212"/>
      <c r="D915" s="213" t="s">
        <v>1044</v>
      </c>
      <c r="E915" s="222"/>
      <c r="F915" s="523">
        <v>0</v>
      </c>
      <c r="G915" s="563">
        <v>0</v>
      </c>
      <c r="H915" s="523">
        <v>0</v>
      </c>
      <c r="I915" s="523">
        <v>0</v>
      </c>
      <c r="J915" s="523">
        <v>0</v>
      </c>
      <c r="K915" s="523">
        <v>0</v>
      </c>
      <c r="L915" s="523">
        <v>0</v>
      </c>
      <c r="M915" s="300"/>
    </row>
    <row r="916" spans="1:14" ht="13.5" thickBot="1" x14ac:dyDescent="0.25">
      <c r="A916" s="226"/>
      <c r="B916" s="262"/>
      <c r="C916" s="263"/>
      <c r="D916" s="267" t="s">
        <v>1045</v>
      </c>
      <c r="E916" s="264"/>
      <c r="F916" s="264">
        <v>0</v>
      </c>
      <c r="G916" s="569">
        <v>0</v>
      </c>
      <c r="H916" s="264">
        <v>0</v>
      </c>
      <c r="I916" s="264">
        <v>0</v>
      </c>
      <c r="J916" s="264">
        <v>0</v>
      </c>
      <c r="K916" s="264">
        <v>0</v>
      </c>
      <c r="L916" s="264">
        <v>0</v>
      </c>
      <c r="M916" s="303"/>
    </row>
    <row r="917" spans="1:14" ht="13.5" thickBot="1" x14ac:dyDescent="0.25">
      <c r="A917" s="483"/>
      <c r="B917" s="588"/>
      <c r="C917" s="589"/>
      <c r="D917" s="590" t="s">
        <v>243</v>
      </c>
      <c r="E917" s="591"/>
      <c r="F917" s="591"/>
      <c r="G917" s="575"/>
      <c r="H917" s="591"/>
      <c r="I917" s="591"/>
      <c r="J917" s="591"/>
      <c r="K917" s="591"/>
      <c r="L917" s="592"/>
      <c r="M917" s="300"/>
    </row>
    <row r="918" spans="1:14" x14ac:dyDescent="0.2">
      <c r="A918" s="226"/>
      <c r="B918" s="257"/>
      <c r="C918" s="258"/>
      <c r="D918" s="259" t="s">
        <v>244</v>
      </c>
      <c r="E918" s="260"/>
      <c r="F918" s="260">
        <f t="shared" ref="F918:L918" si="376">SUM(F5)</f>
        <v>7290.4000000000015</v>
      </c>
      <c r="G918" s="582">
        <f t="shared" si="376"/>
        <v>8320.5999999999985</v>
      </c>
      <c r="H918" s="260">
        <f t="shared" si="376"/>
        <v>8363.0999999999985</v>
      </c>
      <c r="I918" s="260">
        <f t="shared" si="376"/>
        <v>8659</v>
      </c>
      <c r="J918" s="260">
        <f t="shared" ref="J918" si="377">SUM(J5)</f>
        <v>9038.7000000000007</v>
      </c>
      <c r="K918" s="260">
        <f t="shared" si="376"/>
        <v>8024.4</v>
      </c>
      <c r="L918" s="260">
        <f t="shared" si="376"/>
        <v>8101.3</v>
      </c>
      <c r="M918" s="300"/>
    </row>
    <row r="919" spans="1:14" x14ac:dyDescent="0.2">
      <c r="A919" s="226"/>
      <c r="B919" s="211"/>
      <c r="C919" s="212"/>
      <c r="D919" s="213" t="s">
        <v>245</v>
      </c>
      <c r="E919" s="221"/>
      <c r="F919" s="522">
        <f t="shared" ref="F919:L919" si="378">SUM(F231)</f>
        <v>3229.4</v>
      </c>
      <c r="G919" s="523">
        <f t="shared" si="378"/>
        <v>3357.1000000000004</v>
      </c>
      <c r="H919" s="522">
        <f t="shared" si="378"/>
        <v>3750.1000000000008</v>
      </c>
      <c r="I919" s="522">
        <f t="shared" si="378"/>
        <v>3676.7</v>
      </c>
      <c r="J919" s="522">
        <f t="shared" ref="J919" si="379">SUM(J231)</f>
        <v>3767.4</v>
      </c>
      <c r="K919" s="522">
        <f t="shared" si="378"/>
        <v>3207.0999999999995</v>
      </c>
      <c r="L919" s="522">
        <f t="shared" si="378"/>
        <v>3243.6</v>
      </c>
      <c r="M919" s="300"/>
    </row>
    <row r="920" spans="1:14" ht="13.5" thickBot="1" x14ac:dyDescent="0.25">
      <c r="A920" s="228"/>
      <c r="B920" s="211"/>
      <c r="C920" s="212"/>
      <c r="D920" s="213" t="s">
        <v>246</v>
      </c>
      <c r="E920" s="223"/>
      <c r="F920" s="223">
        <f t="shared" ref="F920" si="380">SUM(F918-F919)</f>
        <v>4061.0000000000014</v>
      </c>
      <c r="G920" s="203">
        <f>SUM(G918-G919)</f>
        <v>4963.4999999999982</v>
      </c>
      <c r="H920" s="223">
        <f t="shared" ref="H920" si="381">SUM(H918-H919)</f>
        <v>4612.9999999999982</v>
      </c>
      <c r="I920" s="223">
        <f t="shared" ref="I920:L920" si="382">SUM(I918-I919)</f>
        <v>4982.3</v>
      </c>
      <c r="J920" s="223">
        <f t="shared" ref="J920" si="383">SUM(J918-J919)</f>
        <v>5271.3000000000011</v>
      </c>
      <c r="K920" s="223">
        <f t="shared" si="382"/>
        <v>4817.3</v>
      </c>
      <c r="L920" s="223">
        <f t="shared" si="382"/>
        <v>4857.7000000000007</v>
      </c>
      <c r="M920" s="300"/>
    </row>
    <row r="921" spans="1:14" x14ac:dyDescent="0.2">
      <c r="A921" s="207"/>
      <c r="B921" s="211"/>
      <c r="C921" s="212"/>
      <c r="D921" s="213" t="s">
        <v>247</v>
      </c>
      <c r="E921" s="221"/>
      <c r="F921" s="522">
        <f t="shared" ref="F921:L921" si="384">SUM(F166)</f>
        <v>485.9</v>
      </c>
      <c r="G921" s="523">
        <f t="shared" si="384"/>
        <v>891.09999999999991</v>
      </c>
      <c r="H921" s="522">
        <f t="shared" si="384"/>
        <v>20</v>
      </c>
      <c r="I921" s="522">
        <f t="shared" si="384"/>
        <v>7675.4</v>
      </c>
      <c r="J921" s="522">
        <f t="shared" ref="J921" si="385">SUM(J166)</f>
        <v>2696.7</v>
      </c>
      <c r="K921" s="522">
        <f t="shared" si="384"/>
        <v>15</v>
      </c>
      <c r="L921" s="522">
        <f t="shared" si="384"/>
        <v>15</v>
      </c>
      <c r="M921" s="301"/>
      <c r="N921" s="237"/>
    </row>
    <row r="922" spans="1:14" x14ac:dyDescent="0.2">
      <c r="A922" s="207"/>
      <c r="B922" s="211"/>
      <c r="C922" s="212"/>
      <c r="D922" s="213" t="s">
        <v>1008</v>
      </c>
      <c r="E922" s="221"/>
      <c r="F922" s="522">
        <v>0</v>
      </c>
      <c r="G922" s="523">
        <v>0</v>
      </c>
      <c r="H922" s="522">
        <v>1</v>
      </c>
      <c r="I922" s="522">
        <v>0</v>
      </c>
      <c r="J922" s="522">
        <v>1</v>
      </c>
      <c r="K922" s="522">
        <v>0</v>
      </c>
      <c r="L922" s="522">
        <v>0</v>
      </c>
      <c r="M922" s="300"/>
      <c r="N922" s="237"/>
    </row>
    <row r="923" spans="1:14" x14ac:dyDescent="0.2">
      <c r="A923" s="207"/>
      <c r="B923" s="211"/>
      <c r="C923" s="212"/>
      <c r="D923" s="213" t="s">
        <v>248</v>
      </c>
      <c r="E923" s="223"/>
      <c r="F923" s="522">
        <f t="shared" ref="F923:L923" si="386">SUM(F726)</f>
        <v>875.30000000000007</v>
      </c>
      <c r="G923" s="523">
        <f t="shared" si="386"/>
        <v>1833.3</v>
      </c>
      <c r="H923" s="522">
        <f t="shared" si="386"/>
        <v>79</v>
      </c>
      <c r="I923" s="522">
        <f t="shared" si="386"/>
        <v>7899.0999999999995</v>
      </c>
      <c r="J923" s="522">
        <f t="shared" ref="J923" si="387">SUM(J726)</f>
        <v>2890</v>
      </c>
      <c r="K923" s="522">
        <f t="shared" si="386"/>
        <v>0</v>
      </c>
      <c r="L923" s="522">
        <f t="shared" si="386"/>
        <v>0</v>
      </c>
      <c r="M923" s="300"/>
    </row>
    <row r="924" spans="1:14" x14ac:dyDescent="0.2">
      <c r="A924" s="207"/>
      <c r="B924" s="211"/>
      <c r="C924" s="212"/>
      <c r="D924" s="213" t="s">
        <v>1042</v>
      </c>
      <c r="E924" s="223"/>
      <c r="F924" s="522">
        <f>SUM(F872+F873+F880)</f>
        <v>0</v>
      </c>
      <c r="G924" s="523">
        <f>SUM(G820+G821+G822+G873+G880)</f>
        <v>5.5</v>
      </c>
      <c r="H924" s="522">
        <f>SUM(H872+H873+H880+H820)</f>
        <v>0</v>
      </c>
      <c r="I924" s="522">
        <f>SUM(I872+I873+I880+I820+I821+I822)</f>
        <v>28</v>
      </c>
      <c r="J924" s="522">
        <f>SUM(J872+J873+J880+J820+J821+J822)</f>
        <v>45.9</v>
      </c>
      <c r="K924" s="522">
        <f>SUM(K872+K873+K880+K820)</f>
        <v>0</v>
      </c>
      <c r="L924" s="522">
        <f>SUM(L872+L873+L880+L820)</f>
        <v>0</v>
      </c>
      <c r="M924" s="300"/>
    </row>
    <row r="925" spans="1:14" x14ac:dyDescent="0.2">
      <c r="A925" s="226"/>
      <c r="B925" s="211"/>
      <c r="C925" s="212"/>
      <c r="D925" s="213" t="s">
        <v>249</v>
      </c>
      <c r="E925" s="223"/>
      <c r="F925" s="223">
        <f t="shared" ref="F925" si="388">SUM(F921-F923-F924)</f>
        <v>-389.40000000000009</v>
      </c>
      <c r="G925" s="203">
        <f>SUM(G921-G923-G924)</f>
        <v>-947.7</v>
      </c>
      <c r="H925" s="223">
        <f t="shared" ref="H925" si="389">SUM(H921-H923-H924)</f>
        <v>-59</v>
      </c>
      <c r="I925" s="223">
        <f t="shared" ref="I925:L925" si="390">SUM(I921-I923-I924)</f>
        <v>-251.69999999999982</v>
      </c>
      <c r="J925" s="223">
        <f t="shared" ref="J925" si="391">SUM(J921-J923-J924)</f>
        <v>-239.20000000000019</v>
      </c>
      <c r="K925" s="223">
        <f t="shared" si="390"/>
        <v>15</v>
      </c>
      <c r="L925" s="223">
        <f t="shared" si="390"/>
        <v>15</v>
      </c>
      <c r="M925" s="300"/>
    </row>
    <row r="926" spans="1:14" x14ac:dyDescent="0.2">
      <c r="A926" s="226"/>
      <c r="B926" s="211"/>
      <c r="C926" s="212"/>
      <c r="D926" s="213" t="s">
        <v>1007</v>
      </c>
      <c r="E926" s="203"/>
      <c r="F926" s="223">
        <f t="shared" ref="F926:L926" si="392">SUM(F190)</f>
        <v>279.7</v>
      </c>
      <c r="G926" s="203">
        <f t="shared" si="392"/>
        <v>344.52007000000003</v>
      </c>
      <c r="H926" s="223">
        <f t="shared" si="392"/>
        <v>198.6</v>
      </c>
      <c r="I926" s="223">
        <f t="shared" si="392"/>
        <v>169.6</v>
      </c>
      <c r="J926" s="223">
        <f t="shared" ref="J926" si="393">SUM(J190)</f>
        <v>198.10000000000002</v>
      </c>
      <c r="K926" s="223">
        <f t="shared" si="392"/>
        <v>172.1</v>
      </c>
      <c r="L926" s="223">
        <f t="shared" si="392"/>
        <v>172.1</v>
      </c>
      <c r="M926" s="300"/>
    </row>
    <row r="927" spans="1:14" ht="13.5" thickBot="1" x14ac:dyDescent="0.25">
      <c r="A927" s="227"/>
      <c r="B927" s="262"/>
      <c r="C927" s="263"/>
      <c r="D927" s="267" t="s">
        <v>1009</v>
      </c>
      <c r="E927" s="593"/>
      <c r="F927" s="593">
        <f t="shared" ref="F927:L927" si="394">SUM(F783)</f>
        <v>4160.384</v>
      </c>
      <c r="G927" s="593">
        <f t="shared" si="394"/>
        <v>4492.982</v>
      </c>
      <c r="H927" s="593">
        <f t="shared" si="394"/>
        <v>4607.0999999999995</v>
      </c>
      <c r="I927" s="593">
        <f t="shared" si="394"/>
        <v>4925</v>
      </c>
      <c r="J927" s="593">
        <f t="shared" ref="J927" si="395">SUM(J783)</f>
        <v>5219.7</v>
      </c>
      <c r="K927" s="593">
        <f t="shared" si="394"/>
        <v>4858.8999999999996</v>
      </c>
      <c r="L927" s="593">
        <f t="shared" si="394"/>
        <v>4899.2999999999993</v>
      </c>
      <c r="M927" s="301"/>
      <c r="N927" s="237"/>
    </row>
    <row r="928" spans="1:14" ht="13.5" thickBot="1" x14ac:dyDescent="0.25">
      <c r="A928" s="594"/>
      <c r="B928" s="588"/>
      <c r="C928" s="595"/>
      <c r="D928" s="596" t="s">
        <v>1140</v>
      </c>
      <c r="E928" s="580"/>
      <c r="F928" s="580">
        <f>SUM(F918+F926-F919-F927)</f>
        <v>180.31600000000071</v>
      </c>
      <c r="G928" s="580">
        <f>SUM(G918+G926-G919-G927)</f>
        <v>815.0380699999987</v>
      </c>
      <c r="H928" s="580">
        <f t="shared" ref="H928" si="396">SUM(H918+H926-H919-H927)</f>
        <v>204.49999999999909</v>
      </c>
      <c r="I928" s="580">
        <f t="shared" ref="I928:L928" si="397">SUM(I918+I926-I919-I927)</f>
        <v>226.90000000000055</v>
      </c>
      <c r="J928" s="580">
        <f t="shared" ref="J928" si="398">SUM(J918+J926-J919-J927)</f>
        <v>249.70000000000164</v>
      </c>
      <c r="K928" s="580">
        <f t="shared" si="397"/>
        <v>130.50000000000091</v>
      </c>
      <c r="L928" s="597">
        <f t="shared" si="397"/>
        <v>130.5</v>
      </c>
      <c r="M928" s="301"/>
      <c r="N928" s="237"/>
    </row>
    <row r="929" spans="1:24" ht="13.5" thickBot="1" x14ac:dyDescent="0.25">
      <c r="A929" s="598"/>
      <c r="B929" s="588"/>
      <c r="C929" s="595"/>
      <c r="D929" s="596" t="s">
        <v>727</v>
      </c>
      <c r="E929" s="580"/>
      <c r="F929" s="580">
        <f>SUM(F920+F925+F926-F927)</f>
        <v>-209.08399999999892</v>
      </c>
      <c r="G929" s="580">
        <f>SUM(G920+G925+G926-G927)</f>
        <v>-132.66193000000203</v>
      </c>
      <c r="H929" s="580">
        <f t="shared" ref="H929" si="399">SUM(H920+H925+H926-H927)</f>
        <v>145.49999999999909</v>
      </c>
      <c r="I929" s="580">
        <f>SUM(I920+I925+I926-I927)</f>
        <v>-24.799999999999272</v>
      </c>
      <c r="J929" s="580">
        <f>SUM(J920+J925+J926-J927)</f>
        <v>10.500000000001819</v>
      </c>
      <c r="K929" s="580">
        <f t="shared" ref="K929:L929" si="400">SUM(K920+K925+K926-K927)</f>
        <v>145.50000000000091</v>
      </c>
      <c r="L929" s="597">
        <f t="shared" si="400"/>
        <v>145.50000000000182</v>
      </c>
      <c r="M929" s="300"/>
    </row>
    <row r="930" spans="1:24" x14ac:dyDescent="0.2">
      <c r="A930" s="207"/>
      <c r="B930" s="257"/>
      <c r="C930" s="258"/>
      <c r="D930" s="259" t="s">
        <v>269</v>
      </c>
      <c r="E930" s="261"/>
      <c r="F930" s="260">
        <v>0</v>
      </c>
      <c r="G930" s="261">
        <v>0</v>
      </c>
      <c r="H930" s="260">
        <v>0</v>
      </c>
      <c r="I930" s="260"/>
      <c r="J930" s="260"/>
      <c r="K930" s="260">
        <v>0</v>
      </c>
      <c r="L930" s="260">
        <v>0</v>
      </c>
      <c r="M930" s="420"/>
    </row>
    <row r="931" spans="1:24" ht="12.75" customHeight="1" x14ac:dyDescent="0.2">
      <c r="B931" s="229"/>
      <c r="C931" s="230"/>
      <c r="D931" s="231" t="s">
        <v>242</v>
      </c>
      <c r="E931" s="222"/>
      <c r="F931" s="522">
        <v>0</v>
      </c>
      <c r="G931" s="523">
        <f t="shared" ref="G931:L931" si="401">G912</f>
        <v>0</v>
      </c>
      <c r="H931" s="522">
        <f t="shared" si="401"/>
        <v>0</v>
      </c>
      <c r="I931" s="522">
        <f t="shared" si="401"/>
        <v>0</v>
      </c>
      <c r="J931" s="522">
        <f t="shared" ref="J931" si="402">J912</f>
        <v>0</v>
      </c>
      <c r="K931" s="522">
        <f t="shared" si="401"/>
        <v>0</v>
      </c>
      <c r="L931" s="522">
        <f t="shared" si="401"/>
        <v>0</v>
      </c>
      <c r="M931" s="420"/>
    </row>
    <row r="932" spans="1:24" ht="12.75" customHeight="1" x14ac:dyDescent="0.2">
      <c r="B932" s="211"/>
      <c r="C932" s="212"/>
      <c r="D932" s="213" t="s">
        <v>250</v>
      </c>
      <c r="E932" s="221"/>
      <c r="F932" s="522">
        <f>SUM(F135)</f>
        <v>736.40000000000009</v>
      </c>
      <c r="G932" s="523">
        <f>SUM(G135+G201+G228)</f>
        <v>1482.6360000000002</v>
      </c>
      <c r="H932" s="522">
        <f>SUM(H135)</f>
        <v>68.599999999999994</v>
      </c>
      <c r="I932" s="522">
        <f>SUM(I135)</f>
        <v>238.9</v>
      </c>
      <c r="J932" s="522">
        <f>SUM(J135)</f>
        <v>203.6</v>
      </c>
      <c r="K932" s="522">
        <f>SUM(K135)</f>
        <v>68.599999999999994</v>
      </c>
      <c r="L932" s="522">
        <f>SUM(L135)</f>
        <v>68.599999999999994</v>
      </c>
      <c r="M932" s="420"/>
    </row>
    <row r="933" spans="1:24" x14ac:dyDescent="0.2">
      <c r="B933" s="211"/>
      <c r="C933" s="212"/>
      <c r="D933" s="213" t="s">
        <v>1043</v>
      </c>
      <c r="E933" s="221"/>
      <c r="F933" s="522">
        <v>88.7</v>
      </c>
      <c r="G933" s="523">
        <v>0</v>
      </c>
      <c r="H933" s="523">
        <v>0</v>
      </c>
      <c r="I933" s="523">
        <v>0</v>
      </c>
      <c r="J933" s="523">
        <v>0</v>
      </c>
      <c r="K933" s="523">
        <v>0</v>
      </c>
      <c r="L933" s="523">
        <v>0</v>
      </c>
      <c r="M933" s="420"/>
    </row>
    <row r="934" spans="1:24" ht="13.5" thickBot="1" x14ac:dyDescent="0.25">
      <c r="B934" s="262"/>
      <c r="C934" s="263"/>
      <c r="D934" s="267" t="s">
        <v>251</v>
      </c>
      <c r="E934" s="268"/>
      <c r="F934" s="268">
        <f t="shared" ref="F934:L934" si="403">SUM(F715)</f>
        <v>305.5</v>
      </c>
      <c r="G934" s="264">
        <f t="shared" si="403"/>
        <v>759.6</v>
      </c>
      <c r="H934" s="264">
        <f t="shared" si="403"/>
        <v>214.1</v>
      </c>
      <c r="I934" s="264">
        <f t="shared" si="403"/>
        <v>214.1</v>
      </c>
      <c r="J934" s="264">
        <f t="shared" ref="J934" si="404">SUM(J715)</f>
        <v>214.1</v>
      </c>
      <c r="K934" s="264">
        <f t="shared" si="403"/>
        <v>214.1</v>
      </c>
      <c r="L934" s="264">
        <f t="shared" si="403"/>
        <v>214.1</v>
      </c>
      <c r="M934" s="420"/>
      <c r="O934" s="449"/>
      <c r="P934" s="449"/>
      <c r="Q934" s="449"/>
      <c r="R934" s="449"/>
      <c r="S934" s="449"/>
      <c r="T934" s="449"/>
      <c r="U934" s="449"/>
      <c r="V934" s="449"/>
      <c r="W934" s="449"/>
      <c r="X934" s="449"/>
    </row>
    <row r="935" spans="1:24" ht="13.5" thickBot="1" x14ac:dyDescent="0.25">
      <c r="A935" s="598"/>
      <c r="B935" s="588"/>
      <c r="C935" s="595"/>
      <c r="D935" s="596" t="s">
        <v>40</v>
      </c>
      <c r="E935" s="580"/>
      <c r="F935" s="294">
        <f>SUM(F932+F933-F934)</f>
        <v>519.60000000000014</v>
      </c>
      <c r="G935" s="580">
        <f>SUM(G932-G934)</f>
        <v>723.03600000000017</v>
      </c>
      <c r="H935" s="580">
        <f t="shared" ref="H935:L935" si="405">SUM(H932-H934)</f>
        <v>-145.5</v>
      </c>
      <c r="I935" s="580">
        <f t="shared" si="405"/>
        <v>24.800000000000011</v>
      </c>
      <c r="J935" s="580">
        <f t="shared" ref="J935" si="406">SUM(J932-J934)</f>
        <v>-10.5</v>
      </c>
      <c r="K935" s="580">
        <f t="shared" si="405"/>
        <v>-145.5</v>
      </c>
      <c r="L935" s="580">
        <f t="shared" si="405"/>
        <v>-145.5</v>
      </c>
    </row>
    <row r="936" spans="1:24" x14ac:dyDescent="0.2">
      <c r="F936" s="246"/>
      <c r="G936" s="520"/>
      <c r="H936" s="246"/>
      <c r="I936" s="246"/>
      <c r="J936" s="246"/>
      <c r="K936" s="246"/>
      <c r="L936" s="246"/>
    </row>
    <row r="937" spans="1:24" x14ac:dyDescent="0.2">
      <c r="C937" s="235"/>
      <c r="D937" s="236"/>
      <c r="F937" s="242"/>
      <c r="G937" s="520"/>
    </row>
    <row r="938" spans="1:24" x14ac:dyDescent="0.2">
      <c r="E938" s="237" t="s">
        <v>621</v>
      </c>
      <c r="F938" s="417">
        <f>F918+F921+F926+F930+F932+F933</f>
        <v>8881.1000000000022</v>
      </c>
      <c r="G938" s="417">
        <f>G918+G921+G926+G930+G932</f>
        <v>11038.85607</v>
      </c>
      <c r="H938" s="417">
        <f>H918+H921+H926+H930+H932</f>
        <v>8650.2999999999993</v>
      </c>
      <c r="I938" s="417">
        <f t="shared" ref="I938:L938" si="407">I918+I921+I926+I930+I932</f>
        <v>16742.900000000001</v>
      </c>
      <c r="J938" s="417">
        <f t="shared" ref="J938" si="408">J918+J921+J926+J930+J932</f>
        <v>12137.100000000002</v>
      </c>
      <c r="K938" s="417">
        <f t="shared" si="407"/>
        <v>8280.1</v>
      </c>
      <c r="L938" s="417">
        <f t="shared" si="407"/>
        <v>8357</v>
      </c>
    </row>
    <row r="939" spans="1:24" x14ac:dyDescent="0.2">
      <c r="E939" s="206" t="s">
        <v>622</v>
      </c>
      <c r="F939" s="417">
        <f t="shared" ref="F939" si="409">F919+F923+F934+F927+F931+F924</f>
        <v>8570.5839999999989</v>
      </c>
      <c r="G939" s="417">
        <f>G919+G923+G934+G927+G931+G924</f>
        <v>10448.482</v>
      </c>
      <c r="H939" s="417">
        <f t="shared" ref="H939" si="410">H919+H923+H934+H927+H931+H924</f>
        <v>8650.2999999999993</v>
      </c>
      <c r="I939" s="417">
        <f t="shared" ref="I939:L939" si="411">I919+I923+I934+I927+I931+I924</f>
        <v>16742.900000000001</v>
      </c>
      <c r="J939" s="417">
        <f t="shared" ref="J939" si="412">J919+J923+J934+J927+J931+J924</f>
        <v>12137.1</v>
      </c>
      <c r="K939" s="417">
        <f t="shared" si="411"/>
        <v>8280.0999999999985</v>
      </c>
      <c r="L939" s="417">
        <f t="shared" si="411"/>
        <v>8357</v>
      </c>
    </row>
    <row r="940" spans="1:24" s="449" customFormat="1" x14ac:dyDescent="0.2">
      <c r="A940" s="447"/>
      <c r="B940" s="232"/>
      <c r="C940" s="209"/>
      <c r="D940" s="233"/>
      <c r="E940" s="206" t="s">
        <v>623</v>
      </c>
      <c r="F940" s="417">
        <f t="shared" ref="F940" si="413">F938-F939</f>
        <v>310.51600000000326</v>
      </c>
      <c r="G940" s="417">
        <f>G938-G939</f>
        <v>590.37406999999985</v>
      </c>
      <c r="H940" s="417">
        <f t="shared" ref="H940" si="414">H938-H939</f>
        <v>0</v>
      </c>
      <c r="I940" s="417">
        <f t="shared" ref="I940:L940" si="415">I938-I939</f>
        <v>0</v>
      </c>
      <c r="J940" s="417">
        <f t="shared" ref="J940" si="416">J938-J939</f>
        <v>0</v>
      </c>
      <c r="K940" s="417">
        <f t="shared" si="415"/>
        <v>0</v>
      </c>
      <c r="L940" s="417">
        <f t="shared" si="415"/>
        <v>0</v>
      </c>
      <c r="M940"/>
      <c r="O940" s="206"/>
      <c r="P940" s="206"/>
      <c r="Q940" s="206"/>
      <c r="R940" s="206"/>
      <c r="S940" s="206"/>
      <c r="T940" s="206"/>
      <c r="U940" s="206"/>
      <c r="V940" s="206"/>
      <c r="W940" s="206"/>
      <c r="X940" s="206"/>
    </row>
    <row r="941" spans="1:24" x14ac:dyDescent="0.2">
      <c r="F941" s="527"/>
      <c r="G941" s="520"/>
    </row>
    <row r="942" spans="1:24" x14ac:dyDescent="0.2">
      <c r="G942" s="519"/>
    </row>
    <row r="943" spans="1:24" x14ac:dyDescent="0.2">
      <c r="B943" s="209"/>
      <c r="E943" s="238"/>
      <c r="F943" s="547"/>
      <c r="G943" s="519"/>
    </row>
    <row r="944" spans="1:24" x14ac:dyDescent="0.2">
      <c r="B944" s="209"/>
      <c r="C944" s="206" t="s">
        <v>1251</v>
      </c>
      <c r="E944" s="238"/>
      <c r="F944" s="547"/>
      <c r="G944" s="519"/>
    </row>
    <row r="945" spans="2:12" x14ac:dyDescent="0.2">
      <c r="B945" s="448"/>
      <c r="C945" s="209" t="s">
        <v>1275</v>
      </c>
      <c r="D945" s="424"/>
      <c r="E945" s="424"/>
      <c r="F945" s="547"/>
      <c r="G945" s="519"/>
      <c r="H945" s="480"/>
      <c r="I945" s="480"/>
      <c r="J945" s="480"/>
      <c r="K945" s="480"/>
      <c r="L945" s="480"/>
    </row>
    <row r="946" spans="2:12" x14ac:dyDescent="0.2">
      <c r="B946" s="239"/>
      <c r="C946" s="209" t="s">
        <v>1292</v>
      </c>
      <c r="D946" s="240"/>
      <c r="E946" s="240"/>
      <c r="F946" s="527"/>
      <c r="G946" s="521"/>
    </row>
    <row r="947" spans="2:12" x14ac:dyDescent="0.2">
      <c r="C947" s="350"/>
      <c r="G947" s="519"/>
    </row>
    <row r="948" spans="2:12" x14ac:dyDescent="0.2">
      <c r="G948" s="519"/>
    </row>
    <row r="949" spans="2:12" x14ac:dyDescent="0.2">
      <c r="G949" s="520"/>
    </row>
    <row r="950" spans="2:12" x14ac:dyDescent="0.2">
      <c r="G950" s="519"/>
    </row>
    <row r="951" spans="2:12" x14ac:dyDescent="0.2">
      <c r="G951" s="519"/>
    </row>
    <row r="952" spans="2:12" x14ac:dyDescent="0.2">
      <c r="F952" s="528"/>
      <c r="G952" s="519"/>
    </row>
    <row r="953" spans="2:12" x14ac:dyDescent="0.2">
      <c r="G953" s="519"/>
    </row>
    <row r="954" spans="2:12" x14ac:dyDescent="0.2">
      <c r="G954" s="520"/>
    </row>
    <row r="955" spans="2:12" x14ac:dyDescent="0.2">
      <c r="G955" s="520"/>
    </row>
    <row r="956" spans="2:12" x14ac:dyDescent="0.2">
      <c r="G956" s="520"/>
    </row>
    <row r="957" spans="2:12" x14ac:dyDescent="0.2">
      <c r="G957" s="520"/>
    </row>
    <row r="958" spans="2:12" x14ac:dyDescent="0.2">
      <c r="G958" s="519"/>
    </row>
    <row r="959" spans="2:12" x14ac:dyDescent="0.2">
      <c r="G959" s="519"/>
    </row>
    <row r="960" spans="2:12" x14ac:dyDescent="0.2">
      <c r="G960" s="519"/>
    </row>
    <row r="961" spans="7:7" x14ac:dyDescent="0.2">
      <c r="G961" s="519"/>
    </row>
    <row r="962" spans="7:7" x14ac:dyDescent="0.2">
      <c r="G962" s="519"/>
    </row>
    <row r="963" spans="7:7" x14ac:dyDescent="0.2">
      <c r="G963" s="520"/>
    </row>
    <row r="964" spans="7:7" x14ac:dyDescent="0.2">
      <c r="G964" s="246"/>
    </row>
    <row r="966" spans="7:7" x14ac:dyDescent="0.2">
      <c r="G966" s="417"/>
    </row>
    <row r="967" spans="7:7" x14ac:dyDescent="0.2">
      <c r="G967" s="417"/>
    </row>
    <row r="968" spans="7:7" x14ac:dyDescent="0.2">
      <c r="G968" s="417"/>
    </row>
    <row r="969" spans="7:7" x14ac:dyDescent="0.2">
      <c r="G969" s="246"/>
    </row>
    <row r="975" spans="7:7" x14ac:dyDescent="0.2">
      <c r="G975" s="480"/>
    </row>
  </sheetData>
  <phoneticPr fontId="0" type="noConversion"/>
  <printOptions headings="1" gridLines="1"/>
  <pageMargins left="0" right="0" top="0.98425196850393704" bottom="0.98425196850393704" header="0.51181102362204722" footer="0.51181102362204722"/>
  <pageSetup paperSize="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74F2D-2F97-40E0-BAD0-84D23E19BDDA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22"/>
  <sheetViews>
    <sheetView topLeftCell="B1" workbookViewId="0">
      <pane ySplit="2" topLeftCell="A581" activePane="bottomLeft" state="frozen"/>
      <selection pane="bottomLeft" activeCell="B1" sqref="A1:XFD1048576"/>
    </sheetView>
  </sheetViews>
  <sheetFormatPr defaultRowHeight="12.75" x14ac:dyDescent="0.2"/>
  <cols>
    <col min="1" max="1" width="0.42578125" style="173" hidden="1" customWidth="1"/>
    <col min="2" max="2" width="3.28515625" style="179" customWidth="1"/>
    <col min="3" max="3" width="8.7109375" customWidth="1"/>
    <col min="4" max="4" width="32" customWidth="1"/>
    <col min="5" max="5" width="7.140625" customWidth="1"/>
    <col min="6" max="6" width="6.42578125" hidden="1" customWidth="1"/>
    <col min="7" max="8" width="0" hidden="1" customWidth="1"/>
    <col min="9" max="9" width="8" customWidth="1"/>
    <col min="10" max="10" width="7.140625" customWidth="1"/>
    <col min="11" max="11" width="8" customWidth="1"/>
    <col min="12" max="12" width="6.85546875" customWidth="1"/>
    <col min="13" max="13" width="7.140625" customWidth="1"/>
  </cols>
  <sheetData>
    <row r="1" spans="1:13" ht="24" customHeight="1" x14ac:dyDescent="0.2">
      <c r="A1" s="160"/>
      <c r="B1" s="175" t="s">
        <v>441</v>
      </c>
      <c r="C1" s="16"/>
      <c r="D1" s="16"/>
      <c r="E1" s="18"/>
      <c r="F1" s="18"/>
      <c r="G1" s="18"/>
      <c r="H1" s="18"/>
      <c r="I1" s="18"/>
      <c r="J1" s="18"/>
      <c r="K1" s="18"/>
      <c r="L1" s="18"/>
      <c r="M1" s="18"/>
    </row>
    <row r="2" spans="1:13" ht="23.25" customHeight="1" thickBot="1" x14ac:dyDescent="0.25">
      <c r="A2" s="161"/>
      <c r="B2" s="176" t="s">
        <v>0</v>
      </c>
      <c r="C2" s="634" t="s">
        <v>443</v>
      </c>
      <c r="D2" s="634"/>
      <c r="E2" s="634"/>
      <c r="F2" s="18"/>
      <c r="G2" s="18"/>
      <c r="H2" s="18"/>
      <c r="I2" s="16"/>
      <c r="J2" s="16"/>
      <c r="K2" s="133"/>
      <c r="L2" s="54"/>
      <c r="M2" s="54" t="s">
        <v>440</v>
      </c>
    </row>
    <row r="3" spans="1:13" ht="29.25" customHeight="1" thickBot="1" x14ac:dyDescent="0.25">
      <c r="A3" s="161"/>
      <c r="B3" s="177"/>
      <c r="C3" s="5"/>
      <c r="D3" s="132"/>
      <c r="E3" s="635" t="s">
        <v>512</v>
      </c>
      <c r="F3" s="636"/>
      <c r="G3" s="637"/>
      <c r="H3" s="638"/>
      <c r="I3" s="158" t="s">
        <v>437</v>
      </c>
      <c r="J3" s="159">
        <v>2012</v>
      </c>
      <c r="K3" s="158" t="s">
        <v>526</v>
      </c>
      <c r="L3" s="159">
        <v>2013</v>
      </c>
      <c r="M3" s="159">
        <v>2014</v>
      </c>
    </row>
    <row r="4" spans="1:13" ht="15.75" x14ac:dyDescent="0.25">
      <c r="A4" s="160"/>
      <c r="B4" s="131" t="s">
        <v>331</v>
      </c>
      <c r="C4" s="27"/>
      <c r="D4" s="28" t="s">
        <v>442</v>
      </c>
      <c r="E4" s="55"/>
      <c r="F4" s="55"/>
      <c r="G4" s="55"/>
      <c r="H4" s="56"/>
      <c r="I4" s="55"/>
      <c r="J4" s="55"/>
      <c r="K4" s="55"/>
      <c r="L4" s="55"/>
      <c r="M4" s="55"/>
    </row>
    <row r="5" spans="1:13" x14ac:dyDescent="0.2">
      <c r="A5" s="160"/>
      <c r="B5" s="22"/>
      <c r="C5" s="22"/>
      <c r="D5" s="22" t="s">
        <v>329</v>
      </c>
      <c r="E5" s="57">
        <f t="shared" ref="E5:J5" si="0">SUM(E6+E27+E78)</f>
        <v>4507.8</v>
      </c>
      <c r="F5" s="57">
        <f t="shared" si="0"/>
        <v>333.9</v>
      </c>
      <c r="G5" s="57">
        <f t="shared" si="0"/>
        <v>333.9</v>
      </c>
      <c r="H5" s="57">
        <f t="shared" si="0"/>
        <v>333.9</v>
      </c>
      <c r="I5" s="57">
        <f t="shared" si="0"/>
        <v>4067</v>
      </c>
      <c r="J5" s="57">
        <f t="shared" si="0"/>
        <v>4657.03</v>
      </c>
      <c r="K5" s="57">
        <f>SUM(K6+K27+K78)</f>
        <v>4657.03</v>
      </c>
      <c r="L5" s="57">
        <f>SUM(L6+L27+L78)</f>
        <v>4603.5999999999995</v>
      </c>
      <c r="M5" s="57">
        <f>SUM(M6+M27+M78)</f>
        <v>4649.5999999999995</v>
      </c>
    </row>
    <row r="6" spans="1:13" x14ac:dyDescent="0.2">
      <c r="A6" s="160"/>
      <c r="B6" s="22"/>
      <c r="C6" s="22"/>
      <c r="D6" s="22" t="s">
        <v>1</v>
      </c>
      <c r="E6" s="57">
        <f t="shared" ref="E6:M6" si="1">SUM(E8+E10+E18)</f>
        <v>1757.5</v>
      </c>
      <c r="F6" s="57">
        <f t="shared" si="1"/>
        <v>333.9</v>
      </c>
      <c r="G6" s="57">
        <f t="shared" si="1"/>
        <v>333.9</v>
      </c>
      <c r="H6" s="57">
        <f t="shared" si="1"/>
        <v>333.9</v>
      </c>
      <c r="I6" s="57">
        <f t="shared" si="1"/>
        <v>2147.9</v>
      </c>
      <c r="J6" s="57">
        <f t="shared" si="1"/>
        <v>2263.9</v>
      </c>
      <c r="K6" s="57">
        <f t="shared" si="1"/>
        <v>2263.9</v>
      </c>
      <c r="L6" s="57">
        <f t="shared" si="1"/>
        <v>2263.9</v>
      </c>
      <c r="M6" s="57">
        <f t="shared" si="1"/>
        <v>2263.9</v>
      </c>
    </row>
    <row r="7" spans="1:13" x14ac:dyDescent="0.2">
      <c r="A7" s="161"/>
      <c r="B7" s="23"/>
      <c r="C7" s="24"/>
      <c r="D7" s="24"/>
      <c r="E7" s="111"/>
      <c r="F7" s="58"/>
      <c r="G7" s="58"/>
      <c r="H7" s="59"/>
      <c r="I7" s="111"/>
      <c r="J7" s="58"/>
      <c r="K7" s="58"/>
      <c r="L7" s="58"/>
      <c r="M7" s="58"/>
    </row>
    <row r="8" spans="1:13" x14ac:dyDescent="0.2">
      <c r="A8" s="160"/>
      <c r="B8" s="23">
        <v>110</v>
      </c>
      <c r="C8" s="23"/>
      <c r="D8" s="23" t="s">
        <v>2</v>
      </c>
      <c r="E8" s="112">
        <f t="shared" ref="E8:M8" si="2">SUM(E9)</f>
        <v>1490</v>
      </c>
      <c r="F8" s="112">
        <f t="shared" si="2"/>
        <v>0</v>
      </c>
      <c r="G8" s="112">
        <f t="shared" si="2"/>
        <v>0</v>
      </c>
      <c r="H8" s="112">
        <f t="shared" si="2"/>
        <v>0</v>
      </c>
      <c r="I8" s="112">
        <f t="shared" si="2"/>
        <v>1801.5</v>
      </c>
      <c r="J8" s="112">
        <f t="shared" si="2"/>
        <v>1866.4</v>
      </c>
      <c r="K8" s="112">
        <f t="shared" si="2"/>
        <v>1866.4</v>
      </c>
      <c r="L8" s="112">
        <f t="shared" si="2"/>
        <v>1866.4</v>
      </c>
      <c r="M8" s="112">
        <f t="shared" si="2"/>
        <v>1866.4</v>
      </c>
    </row>
    <row r="9" spans="1:13" x14ac:dyDescent="0.2">
      <c r="A9" s="161"/>
      <c r="B9" s="23">
        <v>111</v>
      </c>
      <c r="C9" s="24"/>
      <c r="D9" s="24" t="s">
        <v>320</v>
      </c>
      <c r="E9" s="113">
        <v>1490</v>
      </c>
      <c r="F9" s="63"/>
      <c r="G9" s="63"/>
      <c r="H9" s="141"/>
      <c r="I9" s="113">
        <v>1801.5</v>
      </c>
      <c r="J9" s="63">
        <v>1866.4</v>
      </c>
      <c r="K9" s="63">
        <v>1866.4</v>
      </c>
      <c r="L9" s="63">
        <v>1866.4</v>
      </c>
      <c r="M9" s="63">
        <v>1866.4</v>
      </c>
    </row>
    <row r="10" spans="1:13" x14ac:dyDescent="0.2">
      <c r="A10" s="160"/>
      <c r="B10" s="23">
        <v>120</v>
      </c>
      <c r="C10" s="23"/>
      <c r="D10" s="23" t="s">
        <v>3</v>
      </c>
      <c r="E10" s="112">
        <f t="shared" ref="E10:M10" si="3">SUM(E11:E17)</f>
        <v>100.2</v>
      </c>
      <c r="F10" s="112">
        <f t="shared" si="3"/>
        <v>164.9</v>
      </c>
      <c r="G10" s="112">
        <f t="shared" si="3"/>
        <v>164.9</v>
      </c>
      <c r="H10" s="112">
        <f t="shared" si="3"/>
        <v>164.9</v>
      </c>
      <c r="I10" s="112">
        <f t="shared" si="3"/>
        <v>164.9</v>
      </c>
      <c r="J10" s="112">
        <f t="shared" si="3"/>
        <v>189.1</v>
      </c>
      <c r="K10" s="112">
        <f t="shared" si="3"/>
        <v>189.1</v>
      </c>
      <c r="L10" s="112">
        <f t="shared" si="3"/>
        <v>189.1</v>
      </c>
      <c r="M10" s="112">
        <f t="shared" si="3"/>
        <v>189.1</v>
      </c>
    </row>
    <row r="11" spans="1:13" x14ac:dyDescent="0.2">
      <c r="A11" s="160"/>
      <c r="B11" s="23"/>
      <c r="C11" s="62">
        <v>121001</v>
      </c>
      <c r="D11" s="62" t="s">
        <v>375</v>
      </c>
      <c r="E11" s="113">
        <v>10.4</v>
      </c>
      <c r="F11" s="113">
        <v>14.8</v>
      </c>
      <c r="G11" s="113">
        <v>14.8</v>
      </c>
      <c r="H11" s="113">
        <v>14.8</v>
      </c>
      <c r="I11" s="113">
        <v>11.9</v>
      </c>
      <c r="J11" s="63">
        <v>18.8</v>
      </c>
      <c r="K11" s="63">
        <v>18.8</v>
      </c>
      <c r="L11" s="63">
        <v>18.8</v>
      </c>
      <c r="M11" s="63">
        <v>18.8</v>
      </c>
    </row>
    <row r="12" spans="1:13" x14ac:dyDescent="0.2">
      <c r="A12" s="160"/>
      <c r="B12" s="23"/>
      <c r="C12" s="62">
        <v>121001</v>
      </c>
      <c r="D12" s="62" t="s">
        <v>376</v>
      </c>
      <c r="E12" s="113">
        <v>4.3</v>
      </c>
      <c r="F12" s="113">
        <v>32.799999999999997</v>
      </c>
      <c r="G12" s="113">
        <v>32.799999999999997</v>
      </c>
      <c r="H12" s="113">
        <v>32.799999999999997</v>
      </c>
      <c r="I12" s="113">
        <v>16.8</v>
      </c>
      <c r="J12" s="63">
        <v>34.799999999999997</v>
      </c>
      <c r="K12" s="63">
        <v>34.799999999999997</v>
      </c>
      <c r="L12" s="63">
        <v>34.799999999999997</v>
      </c>
      <c r="M12" s="63">
        <v>34.799999999999997</v>
      </c>
    </row>
    <row r="13" spans="1:13" x14ac:dyDescent="0.2">
      <c r="A13" s="160"/>
      <c r="B13" s="23"/>
      <c r="C13" s="62">
        <v>121002</v>
      </c>
      <c r="D13" s="24" t="s">
        <v>377</v>
      </c>
      <c r="E13" s="113">
        <v>30.5</v>
      </c>
      <c r="F13" s="113">
        <v>39.5</v>
      </c>
      <c r="G13" s="113">
        <v>39.5</v>
      </c>
      <c r="H13" s="113">
        <v>39.5</v>
      </c>
      <c r="I13" s="113">
        <v>34.9</v>
      </c>
      <c r="J13" s="63">
        <v>41</v>
      </c>
      <c r="K13" s="63">
        <v>41</v>
      </c>
      <c r="L13" s="63">
        <v>41</v>
      </c>
      <c r="M13" s="63">
        <v>41</v>
      </c>
    </row>
    <row r="14" spans="1:13" x14ac:dyDescent="0.2">
      <c r="A14" s="161"/>
      <c r="B14" s="23"/>
      <c r="C14" s="24">
        <v>121002</v>
      </c>
      <c r="D14" s="24" t="s">
        <v>378</v>
      </c>
      <c r="E14" s="113">
        <v>39.799999999999997</v>
      </c>
      <c r="F14" s="113">
        <v>70</v>
      </c>
      <c r="G14" s="113">
        <v>70</v>
      </c>
      <c r="H14" s="113">
        <v>70</v>
      </c>
      <c r="I14" s="113">
        <v>56.6</v>
      </c>
      <c r="J14" s="63">
        <v>71</v>
      </c>
      <c r="K14" s="63">
        <v>71</v>
      </c>
      <c r="L14" s="63">
        <v>71</v>
      </c>
      <c r="M14" s="63">
        <v>71</v>
      </c>
    </row>
    <row r="15" spans="1:13" x14ac:dyDescent="0.2">
      <c r="A15" s="161"/>
      <c r="B15" s="23"/>
      <c r="C15" s="24">
        <v>121003</v>
      </c>
      <c r="D15" s="24" t="s">
        <v>379</v>
      </c>
      <c r="E15" s="113">
        <v>4.0999999999999996</v>
      </c>
      <c r="F15" s="113">
        <v>5.5</v>
      </c>
      <c r="G15" s="113">
        <v>5.5</v>
      </c>
      <c r="H15" s="113">
        <v>5.5</v>
      </c>
      <c r="I15" s="113">
        <v>4.9000000000000004</v>
      </c>
      <c r="J15" s="63">
        <v>6</v>
      </c>
      <c r="K15" s="63">
        <v>6</v>
      </c>
      <c r="L15" s="63">
        <v>6</v>
      </c>
      <c r="M15" s="63">
        <v>6</v>
      </c>
    </row>
    <row r="16" spans="1:13" x14ac:dyDescent="0.2">
      <c r="A16" s="161"/>
      <c r="B16" s="23"/>
      <c r="C16" s="24">
        <v>121003</v>
      </c>
      <c r="D16" s="24" t="s">
        <v>380</v>
      </c>
      <c r="E16" s="113">
        <v>1.9</v>
      </c>
      <c r="F16" s="113">
        <v>2.2999999999999998</v>
      </c>
      <c r="G16" s="113">
        <v>2.2999999999999998</v>
      </c>
      <c r="H16" s="113">
        <v>2.2999999999999998</v>
      </c>
      <c r="I16" s="113">
        <v>2.2000000000000002</v>
      </c>
      <c r="J16" s="63">
        <v>3.3</v>
      </c>
      <c r="K16" s="63">
        <v>3.3</v>
      </c>
      <c r="L16" s="63">
        <v>3.3</v>
      </c>
      <c r="M16" s="63">
        <v>3.3</v>
      </c>
    </row>
    <row r="17" spans="1:13" x14ac:dyDescent="0.2">
      <c r="A17" s="161"/>
      <c r="B17" s="23"/>
      <c r="C17" s="24">
        <v>121003</v>
      </c>
      <c r="D17" s="24" t="s">
        <v>388</v>
      </c>
      <c r="E17" s="180">
        <v>9.1999999999999993</v>
      </c>
      <c r="F17" s="180">
        <v>0</v>
      </c>
      <c r="G17" s="180">
        <v>0</v>
      </c>
      <c r="H17" s="180">
        <v>0</v>
      </c>
      <c r="I17" s="180">
        <v>37.6</v>
      </c>
      <c r="J17" s="63">
        <v>14.2</v>
      </c>
      <c r="K17" s="63">
        <v>14.2</v>
      </c>
      <c r="L17" s="63">
        <v>14.2</v>
      </c>
      <c r="M17" s="63">
        <v>14.2</v>
      </c>
    </row>
    <row r="18" spans="1:13" x14ac:dyDescent="0.2">
      <c r="A18" s="160"/>
      <c r="B18" s="23">
        <v>130</v>
      </c>
      <c r="C18" s="23"/>
      <c r="D18" s="23" t="s">
        <v>4</v>
      </c>
      <c r="E18" s="112">
        <f t="shared" ref="E18:M18" si="4">SUM(E19)</f>
        <v>167.3</v>
      </c>
      <c r="F18" s="112">
        <f t="shared" si="4"/>
        <v>169</v>
      </c>
      <c r="G18" s="112">
        <f t="shared" si="4"/>
        <v>169</v>
      </c>
      <c r="H18" s="112">
        <f t="shared" si="4"/>
        <v>169</v>
      </c>
      <c r="I18" s="112">
        <f t="shared" si="4"/>
        <v>181.5</v>
      </c>
      <c r="J18" s="112">
        <f t="shared" si="4"/>
        <v>208.4</v>
      </c>
      <c r="K18" s="112">
        <f t="shared" si="4"/>
        <v>208.4</v>
      </c>
      <c r="L18" s="112">
        <f t="shared" si="4"/>
        <v>208.4</v>
      </c>
      <c r="M18" s="112">
        <f t="shared" si="4"/>
        <v>208.4</v>
      </c>
    </row>
    <row r="19" spans="1:13" x14ac:dyDescent="0.2">
      <c r="A19" s="161"/>
      <c r="B19" s="23">
        <v>133</v>
      </c>
      <c r="C19" s="24"/>
      <c r="D19" s="24" t="s">
        <v>321</v>
      </c>
      <c r="E19" s="116">
        <f t="shared" ref="E19:M19" si="5">SUM(E20:E26)</f>
        <v>167.3</v>
      </c>
      <c r="F19" s="116">
        <f t="shared" si="5"/>
        <v>169</v>
      </c>
      <c r="G19" s="116">
        <f t="shared" si="5"/>
        <v>169</v>
      </c>
      <c r="H19" s="116">
        <f t="shared" si="5"/>
        <v>169</v>
      </c>
      <c r="I19" s="116">
        <f t="shared" si="5"/>
        <v>181.5</v>
      </c>
      <c r="J19" s="116">
        <f t="shared" si="5"/>
        <v>208.4</v>
      </c>
      <c r="K19" s="116">
        <f t="shared" si="5"/>
        <v>208.4</v>
      </c>
      <c r="L19" s="116">
        <f t="shared" si="5"/>
        <v>208.4</v>
      </c>
      <c r="M19" s="116">
        <f t="shared" si="5"/>
        <v>208.4</v>
      </c>
    </row>
    <row r="20" spans="1:13" x14ac:dyDescent="0.2">
      <c r="A20" s="161"/>
      <c r="B20" s="23"/>
      <c r="C20" s="24">
        <v>133001</v>
      </c>
      <c r="D20" s="24" t="s">
        <v>5</v>
      </c>
      <c r="E20" s="113">
        <v>2.9</v>
      </c>
      <c r="F20" s="63"/>
      <c r="G20" s="63"/>
      <c r="H20" s="64"/>
      <c r="I20" s="113">
        <v>4.2</v>
      </c>
      <c r="J20" s="63">
        <v>4.8</v>
      </c>
      <c r="K20" s="63">
        <v>4.8</v>
      </c>
      <c r="L20" s="63">
        <v>4.8</v>
      </c>
      <c r="M20" s="63">
        <v>4.8</v>
      </c>
    </row>
    <row r="21" spans="1:13" x14ac:dyDescent="0.2">
      <c r="A21" s="161"/>
      <c r="B21" s="23"/>
      <c r="C21" s="24">
        <v>133003</v>
      </c>
      <c r="D21" s="24" t="s">
        <v>410</v>
      </c>
      <c r="E21" s="113">
        <v>0</v>
      </c>
      <c r="F21" s="63"/>
      <c r="G21" s="63"/>
      <c r="H21" s="64"/>
      <c r="I21" s="113">
        <v>0.3</v>
      </c>
      <c r="J21" s="63">
        <v>0.2</v>
      </c>
      <c r="K21" s="63">
        <v>0.2</v>
      </c>
      <c r="L21" s="63">
        <v>0.2</v>
      </c>
      <c r="M21" s="63">
        <v>0.2</v>
      </c>
    </row>
    <row r="22" spans="1:13" x14ac:dyDescent="0.2">
      <c r="A22" s="161"/>
      <c r="B22" s="23"/>
      <c r="C22" s="24">
        <v>133006</v>
      </c>
      <c r="D22" s="24" t="s">
        <v>415</v>
      </c>
      <c r="E22" s="113">
        <v>0</v>
      </c>
      <c r="F22" s="63"/>
      <c r="G22" s="63"/>
      <c r="H22" s="64"/>
      <c r="I22" s="113">
        <v>1.2</v>
      </c>
      <c r="J22" s="63">
        <v>1.4</v>
      </c>
      <c r="K22" s="63">
        <v>1.4</v>
      </c>
      <c r="L22" s="63">
        <v>1.4</v>
      </c>
      <c r="M22" s="63">
        <v>1.4</v>
      </c>
    </row>
    <row r="23" spans="1:13" x14ac:dyDescent="0.2">
      <c r="A23" s="161"/>
      <c r="B23" s="23"/>
      <c r="C23" s="24">
        <v>133012</v>
      </c>
      <c r="D23" s="24" t="s">
        <v>6</v>
      </c>
      <c r="E23" s="113">
        <v>9.6999999999999993</v>
      </c>
      <c r="F23" s="63"/>
      <c r="G23" s="63"/>
      <c r="H23" s="64"/>
      <c r="I23" s="113">
        <v>6.8</v>
      </c>
      <c r="J23" s="63">
        <v>7</v>
      </c>
      <c r="K23" s="63">
        <v>7</v>
      </c>
      <c r="L23" s="63">
        <v>7</v>
      </c>
      <c r="M23" s="63">
        <v>7</v>
      </c>
    </row>
    <row r="24" spans="1:13" x14ac:dyDescent="0.2">
      <c r="A24" s="161"/>
      <c r="B24" s="23"/>
      <c r="C24" s="24">
        <v>133013</v>
      </c>
      <c r="D24" s="24" t="s">
        <v>381</v>
      </c>
      <c r="E24" s="113">
        <v>106.7</v>
      </c>
      <c r="F24" s="113">
        <v>93.2</v>
      </c>
      <c r="G24" s="113">
        <v>93.2</v>
      </c>
      <c r="H24" s="113">
        <v>93.2</v>
      </c>
      <c r="I24" s="113">
        <v>93.2</v>
      </c>
      <c r="J24" s="63">
        <v>110</v>
      </c>
      <c r="K24" s="63">
        <v>110</v>
      </c>
      <c r="L24" s="63">
        <v>110</v>
      </c>
      <c r="M24" s="63">
        <v>110</v>
      </c>
    </row>
    <row r="25" spans="1:13" x14ac:dyDescent="0.2">
      <c r="A25" s="161"/>
      <c r="B25" s="23"/>
      <c r="C25" s="24">
        <v>133013</v>
      </c>
      <c r="D25" s="24" t="s">
        <v>382</v>
      </c>
      <c r="E25" s="113">
        <v>48</v>
      </c>
      <c r="F25" s="113">
        <v>38</v>
      </c>
      <c r="G25" s="113">
        <v>38</v>
      </c>
      <c r="H25" s="113">
        <v>38</v>
      </c>
      <c r="I25" s="113">
        <v>38</v>
      </c>
      <c r="J25" s="63">
        <v>50</v>
      </c>
      <c r="K25" s="63">
        <v>50</v>
      </c>
      <c r="L25" s="63">
        <v>50</v>
      </c>
      <c r="M25" s="63">
        <v>50</v>
      </c>
    </row>
    <row r="26" spans="1:13" x14ac:dyDescent="0.2">
      <c r="A26" s="161"/>
      <c r="B26" s="23"/>
      <c r="C26" s="24">
        <v>133013</v>
      </c>
      <c r="D26" s="24" t="s">
        <v>388</v>
      </c>
      <c r="E26" s="113">
        <v>0</v>
      </c>
      <c r="F26" s="113">
        <v>37.799999999999997</v>
      </c>
      <c r="G26" s="113">
        <v>37.799999999999997</v>
      </c>
      <c r="H26" s="113">
        <v>37.799999999999997</v>
      </c>
      <c r="I26" s="113">
        <v>37.799999999999997</v>
      </c>
      <c r="J26" s="63">
        <v>35</v>
      </c>
      <c r="K26" s="63">
        <v>35</v>
      </c>
      <c r="L26" s="63">
        <v>35</v>
      </c>
      <c r="M26" s="63">
        <v>35</v>
      </c>
    </row>
    <row r="27" spans="1:13" x14ac:dyDescent="0.2">
      <c r="A27" s="160"/>
      <c r="B27" s="128"/>
      <c r="C27" s="128"/>
      <c r="D27" s="128" t="s">
        <v>7</v>
      </c>
      <c r="E27" s="114">
        <f t="shared" ref="E27:M27" si="6">SUM(E28+E38+E44+E46+E68+E70)</f>
        <v>1010.4</v>
      </c>
      <c r="F27" s="114">
        <f t="shared" si="6"/>
        <v>0</v>
      </c>
      <c r="G27" s="114">
        <f t="shared" si="6"/>
        <v>0</v>
      </c>
      <c r="H27" s="114">
        <f t="shared" si="6"/>
        <v>0</v>
      </c>
      <c r="I27" s="114">
        <f t="shared" si="6"/>
        <v>299.70000000000005</v>
      </c>
      <c r="J27" s="114">
        <f t="shared" si="6"/>
        <v>516.19999999999993</v>
      </c>
      <c r="K27" s="114">
        <f t="shared" si="6"/>
        <v>516.19999999999993</v>
      </c>
      <c r="L27" s="114">
        <f t="shared" si="6"/>
        <v>516.19999999999993</v>
      </c>
      <c r="M27" s="114">
        <f t="shared" si="6"/>
        <v>516.19999999999993</v>
      </c>
    </row>
    <row r="28" spans="1:13" x14ac:dyDescent="0.2">
      <c r="A28" s="160"/>
      <c r="B28" s="23">
        <v>210</v>
      </c>
      <c r="C28" s="23"/>
      <c r="D28" s="23" t="s">
        <v>8</v>
      </c>
      <c r="E28" s="112">
        <f t="shared" ref="E28:M28" si="7">SUM(E29:E37)</f>
        <v>811.4</v>
      </c>
      <c r="F28" s="112">
        <f t="shared" si="7"/>
        <v>0</v>
      </c>
      <c r="G28" s="112">
        <f t="shared" si="7"/>
        <v>0</v>
      </c>
      <c r="H28" s="112">
        <f t="shared" si="7"/>
        <v>0</v>
      </c>
      <c r="I28" s="112">
        <f t="shared" si="7"/>
        <v>102.4</v>
      </c>
      <c r="J28" s="112">
        <f t="shared" si="7"/>
        <v>319</v>
      </c>
      <c r="K28" s="112">
        <f t="shared" si="7"/>
        <v>319</v>
      </c>
      <c r="L28" s="112">
        <f t="shared" si="7"/>
        <v>319</v>
      </c>
      <c r="M28" s="112">
        <f t="shared" si="7"/>
        <v>319</v>
      </c>
    </row>
    <row r="29" spans="1:13" x14ac:dyDescent="0.2">
      <c r="A29" s="161"/>
      <c r="B29" s="23"/>
      <c r="C29" s="24">
        <v>211003</v>
      </c>
      <c r="D29" s="24" t="s">
        <v>316</v>
      </c>
      <c r="E29" s="113">
        <v>0</v>
      </c>
      <c r="F29" s="63"/>
      <c r="G29" s="63"/>
      <c r="H29" s="64"/>
      <c r="I29" s="113">
        <v>0</v>
      </c>
      <c r="J29" s="63">
        <v>0</v>
      </c>
      <c r="K29" s="63">
        <v>0</v>
      </c>
      <c r="L29" s="63">
        <v>0</v>
      </c>
      <c r="M29" s="63">
        <v>0</v>
      </c>
    </row>
    <row r="30" spans="1:13" x14ac:dyDescent="0.2">
      <c r="A30" s="161"/>
      <c r="B30" s="23"/>
      <c r="C30" s="24">
        <v>211003</v>
      </c>
      <c r="D30" s="24" t="s">
        <v>317</v>
      </c>
      <c r="E30" s="113">
        <v>2.1</v>
      </c>
      <c r="F30" s="63"/>
      <c r="G30" s="63"/>
      <c r="H30" s="64"/>
      <c r="I30" s="113">
        <v>6.2</v>
      </c>
      <c r="J30" s="63">
        <v>6.2</v>
      </c>
      <c r="K30" s="63">
        <v>6.2</v>
      </c>
      <c r="L30" s="63">
        <v>6.2</v>
      </c>
      <c r="M30" s="63">
        <v>6.2</v>
      </c>
    </row>
    <row r="31" spans="1:13" x14ac:dyDescent="0.2">
      <c r="A31" s="161"/>
      <c r="B31" s="23"/>
      <c r="C31" s="24">
        <v>212002</v>
      </c>
      <c r="D31" s="24" t="s">
        <v>318</v>
      </c>
      <c r="E31" s="113">
        <v>49.6</v>
      </c>
      <c r="F31" s="63"/>
      <c r="G31" s="63"/>
      <c r="H31" s="64"/>
      <c r="I31" s="113">
        <v>35.5</v>
      </c>
      <c r="J31" s="63">
        <v>31.5</v>
      </c>
      <c r="K31" s="63">
        <v>31.5</v>
      </c>
      <c r="L31" s="63">
        <v>31.5</v>
      </c>
      <c r="M31" s="63">
        <v>31.5</v>
      </c>
    </row>
    <row r="32" spans="1:13" x14ac:dyDescent="0.2">
      <c r="A32" s="161"/>
      <c r="B32" s="23"/>
      <c r="C32" s="24">
        <v>2120031</v>
      </c>
      <c r="D32" s="24" t="s">
        <v>484</v>
      </c>
      <c r="E32" s="113">
        <v>15.6</v>
      </c>
      <c r="F32" s="63"/>
      <c r="G32" s="63"/>
      <c r="H32" s="64"/>
      <c r="I32" s="113">
        <v>12.9</v>
      </c>
      <c r="J32" s="63">
        <v>12.8</v>
      </c>
      <c r="K32" s="63">
        <v>12.8</v>
      </c>
      <c r="L32" s="63">
        <v>12.8</v>
      </c>
      <c r="M32" s="63">
        <v>12.8</v>
      </c>
    </row>
    <row r="33" spans="1:13" x14ac:dyDescent="0.2">
      <c r="A33" s="161"/>
      <c r="B33" s="23"/>
      <c r="C33" s="24">
        <v>2120032</v>
      </c>
      <c r="D33" s="24" t="s">
        <v>487</v>
      </c>
      <c r="E33" s="113">
        <v>0</v>
      </c>
      <c r="F33" s="63"/>
      <c r="G33" s="63"/>
      <c r="H33" s="141"/>
      <c r="I33" s="113">
        <v>1.9</v>
      </c>
      <c r="J33" s="63">
        <v>180</v>
      </c>
      <c r="K33" s="63">
        <v>180</v>
      </c>
      <c r="L33" s="63">
        <v>180</v>
      </c>
      <c r="M33" s="63">
        <v>180</v>
      </c>
    </row>
    <row r="34" spans="1:13" x14ac:dyDescent="0.2">
      <c r="A34" s="161"/>
      <c r="B34" s="23"/>
      <c r="C34" s="24">
        <v>2120033</v>
      </c>
      <c r="D34" s="24" t="s">
        <v>488</v>
      </c>
      <c r="E34" s="121">
        <v>0</v>
      </c>
      <c r="F34" s="63"/>
      <c r="G34" s="65"/>
      <c r="H34" s="141"/>
      <c r="I34" s="121">
        <v>0.8</v>
      </c>
      <c r="J34" s="65">
        <v>30</v>
      </c>
      <c r="K34" s="65">
        <v>30</v>
      </c>
      <c r="L34" s="65">
        <v>30</v>
      </c>
      <c r="M34" s="65">
        <v>30</v>
      </c>
    </row>
    <row r="35" spans="1:13" x14ac:dyDescent="0.2">
      <c r="A35" s="161"/>
      <c r="B35" s="23"/>
      <c r="C35" s="24">
        <v>212003</v>
      </c>
      <c r="D35" s="24" t="s">
        <v>489</v>
      </c>
      <c r="E35" s="121">
        <v>0</v>
      </c>
      <c r="F35" s="63"/>
      <c r="G35" s="65"/>
      <c r="H35" s="141"/>
      <c r="I35" s="121">
        <v>0</v>
      </c>
      <c r="J35" s="65">
        <v>9.6</v>
      </c>
      <c r="K35" s="65">
        <v>9.6</v>
      </c>
      <c r="L35" s="65">
        <v>9.6</v>
      </c>
      <c r="M35" s="65">
        <v>9.6</v>
      </c>
    </row>
    <row r="36" spans="1:13" x14ac:dyDescent="0.2">
      <c r="A36" s="161"/>
      <c r="B36" s="23"/>
      <c r="C36" s="24">
        <v>2120034</v>
      </c>
      <c r="D36" s="24" t="s">
        <v>349</v>
      </c>
      <c r="E36" s="121">
        <v>633</v>
      </c>
      <c r="F36" s="63"/>
      <c r="G36" s="65"/>
      <c r="H36" s="141"/>
      <c r="I36" s="121">
        <v>0</v>
      </c>
      <c r="J36" s="65">
        <v>0</v>
      </c>
      <c r="K36" s="65">
        <v>0</v>
      </c>
      <c r="L36" s="65">
        <v>0</v>
      </c>
      <c r="M36" s="65">
        <v>0</v>
      </c>
    </row>
    <row r="37" spans="1:13" x14ac:dyDescent="0.2">
      <c r="A37" s="161"/>
      <c r="B37" s="23"/>
      <c r="C37" s="24">
        <v>212004</v>
      </c>
      <c r="D37" s="24" t="s">
        <v>319</v>
      </c>
      <c r="E37" s="121">
        <v>111.1</v>
      </c>
      <c r="F37" s="63"/>
      <c r="G37" s="65"/>
      <c r="H37" s="141"/>
      <c r="I37" s="121">
        <v>45.1</v>
      </c>
      <c r="J37" s="65">
        <v>48.9</v>
      </c>
      <c r="K37" s="65">
        <v>48.9</v>
      </c>
      <c r="L37" s="65">
        <v>48.9</v>
      </c>
      <c r="M37" s="65">
        <v>48.9</v>
      </c>
    </row>
    <row r="38" spans="1:13" x14ac:dyDescent="0.2">
      <c r="A38" s="160"/>
      <c r="B38" s="23">
        <v>220</v>
      </c>
      <c r="C38" s="23"/>
      <c r="D38" s="23" t="s">
        <v>9</v>
      </c>
      <c r="E38" s="112">
        <f t="shared" ref="E38:M38" si="8">SUM(E39:E43)</f>
        <v>91</v>
      </c>
      <c r="F38" s="112">
        <f t="shared" si="8"/>
        <v>0</v>
      </c>
      <c r="G38" s="112">
        <f t="shared" si="8"/>
        <v>0</v>
      </c>
      <c r="H38" s="112">
        <f t="shared" si="8"/>
        <v>0</v>
      </c>
      <c r="I38" s="112">
        <f t="shared" si="8"/>
        <v>76.7</v>
      </c>
      <c r="J38" s="112">
        <f t="shared" si="8"/>
        <v>65.7</v>
      </c>
      <c r="K38" s="112">
        <f t="shared" si="8"/>
        <v>65.7</v>
      </c>
      <c r="L38" s="112">
        <f t="shared" si="8"/>
        <v>65.7</v>
      </c>
      <c r="M38" s="112">
        <f t="shared" si="8"/>
        <v>65.7</v>
      </c>
    </row>
    <row r="39" spans="1:13" x14ac:dyDescent="0.2">
      <c r="A39" s="161"/>
      <c r="B39" s="23"/>
      <c r="C39" s="24">
        <v>2210041</v>
      </c>
      <c r="D39" s="24" t="s">
        <v>10</v>
      </c>
      <c r="E39" s="113">
        <v>10.8</v>
      </c>
      <c r="F39" s="63"/>
      <c r="G39" s="63"/>
      <c r="H39" s="64"/>
      <c r="I39" s="113">
        <v>10.1</v>
      </c>
      <c r="J39" s="63">
        <v>10.5</v>
      </c>
      <c r="K39" s="63">
        <v>10.5</v>
      </c>
      <c r="L39" s="63">
        <v>10.5</v>
      </c>
      <c r="M39" s="63">
        <v>10.5</v>
      </c>
    </row>
    <row r="40" spans="1:13" x14ac:dyDescent="0.2">
      <c r="A40" s="161"/>
      <c r="B40" s="23"/>
      <c r="C40" s="24">
        <v>2210042</v>
      </c>
      <c r="D40" s="24" t="s">
        <v>11</v>
      </c>
      <c r="E40" s="113">
        <v>0</v>
      </c>
      <c r="F40" s="63"/>
      <c r="G40" s="63"/>
      <c r="H40" s="64"/>
      <c r="I40" s="113">
        <v>0</v>
      </c>
      <c r="J40" s="63">
        <v>0</v>
      </c>
      <c r="K40" s="63">
        <v>0</v>
      </c>
      <c r="L40" s="63">
        <v>0</v>
      </c>
      <c r="M40" s="63">
        <v>0</v>
      </c>
    </row>
    <row r="41" spans="1:13" x14ac:dyDescent="0.2">
      <c r="A41" s="161"/>
      <c r="B41" s="23"/>
      <c r="C41" s="24">
        <v>2210043</v>
      </c>
      <c r="D41" s="24" t="s">
        <v>12</v>
      </c>
      <c r="E41" s="113">
        <v>0.7</v>
      </c>
      <c r="F41" s="63"/>
      <c r="G41" s="63"/>
      <c r="H41" s="64"/>
      <c r="I41" s="113">
        <v>2.6</v>
      </c>
      <c r="J41" s="63">
        <v>2.6</v>
      </c>
      <c r="K41" s="63">
        <v>2.6</v>
      </c>
      <c r="L41" s="63">
        <v>2.6</v>
      </c>
      <c r="M41" s="63">
        <v>2.6</v>
      </c>
    </row>
    <row r="42" spans="1:13" x14ac:dyDescent="0.2">
      <c r="A42" s="161"/>
      <c r="B42" s="23"/>
      <c r="C42" s="24">
        <v>2210044</v>
      </c>
      <c r="D42" s="24" t="s">
        <v>13</v>
      </c>
      <c r="E42" s="113">
        <v>77.599999999999994</v>
      </c>
      <c r="F42" s="63"/>
      <c r="G42" s="63"/>
      <c r="H42" s="64"/>
      <c r="I42" s="113">
        <v>61.7</v>
      </c>
      <c r="J42" s="63">
        <v>50.8</v>
      </c>
      <c r="K42" s="63">
        <v>50.8</v>
      </c>
      <c r="L42" s="63">
        <v>50.8</v>
      </c>
      <c r="M42" s="63">
        <v>50.8</v>
      </c>
    </row>
    <row r="43" spans="1:13" x14ac:dyDescent="0.2">
      <c r="A43" s="161"/>
      <c r="B43" s="23"/>
      <c r="C43" s="24">
        <v>2210045</v>
      </c>
      <c r="D43" s="24" t="s">
        <v>14</v>
      </c>
      <c r="E43" s="113">
        <v>1.9</v>
      </c>
      <c r="F43" s="63"/>
      <c r="G43" s="63"/>
      <c r="H43" s="64"/>
      <c r="I43" s="113">
        <v>2.2999999999999998</v>
      </c>
      <c r="J43" s="63">
        <v>1.8</v>
      </c>
      <c r="K43" s="63">
        <v>1.8</v>
      </c>
      <c r="L43" s="63">
        <v>1.8</v>
      </c>
      <c r="M43" s="63">
        <v>1.8</v>
      </c>
    </row>
    <row r="44" spans="1:13" x14ac:dyDescent="0.2">
      <c r="A44" s="160"/>
      <c r="B44" s="23"/>
      <c r="C44" s="23"/>
      <c r="D44" s="23" t="s">
        <v>15</v>
      </c>
      <c r="E44" s="112">
        <f>SUM(E45)</f>
        <v>3.3</v>
      </c>
      <c r="F44" s="112">
        <f t="shared" ref="F44:M44" si="9">SUM(F45)</f>
        <v>0</v>
      </c>
      <c r="G44" s="112">
        <f t="shared" si="9"/>
        <v>0</v>
      </c>
      <c r="H44" s="112">
        <f t="shared" si="9"/>
        <v>0</v>
      </c>
      <c r="I44" s="112">
        <f>SUM(I45)</f>
        <v>1.3</v>
      </c>
      <c r="J44" s="112">
        <f t="shared" si="9"/>
        <v>1.5</v>
      </c>
      <c r="K44" s="112">
        <f t="shared" si="9"/>
        <v>1.5</v>
      </c>
      <c r="L44" s="112">
        <f t="shared" si="9"/>
        <v>1.5</v>
      </c>
      <c r="M44" s="112">
        <f t="shared" si="9"/>
        <v>1.5</v>
      </c>
    </row>
    <row r="45" spans="1:13" x14ac:dyDescent="0.2">
      <c r="A45" s="161"/>
      <c r="B45" s="23"/>
      <c r="C45" s="24">
        <v>222003</v>
      </c>
      <c r="D45" s="24" t="s">
        <v>288</v>
      </c>
      <c r="E45" s="113">
        <v>3.3</v>
      </c>
      <c r="F45" s="63"/>
      <c r="G45" s="63"/>
      <c r="H45" s="64"/>
      <c r="I45" s="113">
        <v>1.3</v>
      </c>
      <c r="J45" s="63">
        <v>1.5</v>
      </c>
      <c r="K45" s="63">
        <v>1.5</v>
      </c>
      <c r="L45" s="63">
        <v>1.5</v>
      </c>
      <c r="M45" s="63">
        <v>1.5</v>
      </c>
    </row>
    <row r="46" spans="1:13" x14ac:dyDescent="0.2">
      <c r="A46" s="160"/>
      <c r="B46" s="23"/>
      <c r="C46" s="23"/>
      <c r="D46" s="23" t="s">
        <v>16</v>
      </c>
      <c r="E46" s="112">
        <f t="shared" ref="E46:M46" si="10">SUM(E47:E67)</f>
        <v>64.400000000000006</v>
      </c>
      <c r="F46" s="112">
        <f t="shared" si="10"/>
        <v>0</v>
      </c>
      <c r="G46" s="112">
        <f t="shared" si="10"/>
        <v>0</v>
      </c>
      <c r="H46" s="112">
        <f t="shared" si="10"/>
        <v>0</v>
      </c>
      <c r="I46" s="112">
        <f t="shared" si="10"/>
        <v>74.2</v>
      </c>
      <c r="J46" s="112">
        <f t="shared" si="10"/>
        <v>90.09999999999998</v>
      </c>
      <c r="K46" s="112">
        <f t="shared" si="10"/>
        <v>90.09999999999998</v>
      </c>
      <c r="L46" s="112">
        <f t="shared" si="10"/>
        <v>90.09999999999998</v>
      </c>
      <c r="M46" s="112">
        <f t="shared" si="10"/>
        <v>90.09999999999998</v>
      </c>
    </row>
    <row r="47" spans="1:13" x14ac:dyDescent="0.2">
      <c r="A47" s="161"/>
      <c r="B47" s="23"/>
      <c r="C47" s="24">
        <v>2230011</v>
      </c>
      <c r="D47" s="24" t="s">
        <v>486</v>
      </c>
      <c r="E47" s="113">
        <v>0.3</v>
      </c>
      <c r="F47" s="63"/>
      <c r="G47" s="63"/>
      <c r="H47" s="64"/>
      <c r="I47" s="113">
        <v>1.2</v>
      </c>
      <c r="J47" s="63">
        <v>1</v>
      </c>
      <c r="K47" s="63">
        <v>1</v>
      </c>
      <c r="L47" s="63">
        <v>1</v>
      </c>
      <c r="M47" s="63">
        <v>1</v>
      </c>
    </row>
    <row r="48" spans="1:13" x14ac:dyDescent="0.2">
      <c r="A48" s="161"/>
      <c r="B48" s="23"/>
      <c r="C48" s="24">
        <v>2230012</v>
      </c>
      <c r="D48" s="24" t="s">
        <v>17</v>
      </c>
      <c r="E48" s="113">
        <v>0.4</v>
      </c>
      <c r="F48" s="63"/>
      <c r="G48" s="63"/>
      <c r="H48" s="64"/>
      <c r="I48" s="113">
        <v>0.6</v>
      </c>
      <c r="J48" s="63">
        <v>0.6</v>
      </c>
      <c r="K48" s="63">
        <v>0.6</v>
      </c>
      <c r="L48" s="63">
        <v>0.6</v>
      </c>
      <c r="M48" s="63">
        <v>0.6</v>
      </c>
    </row>
    <row r="49" spans="1:13" x14ac:dyDescent="0.2">
      <c r="A49" s="161"/>
      <c r="B49" s="23"/>
      <c r="C49" s="24">
        <v>2230013</v>
      </c>
      <c r="D49" s="24" t="s">
        <v>353</v>
      </c>
      <c r="E49" s="113">
        <v>3.7</v>
      </c>
      <c r="F49" s="63"/>
      <c r="G49" s="63"/>
      <c r="H49" s="64"/>
      <c r="I49" s="113">
        <v>4.8</v>
      </c>
      <c r="J49" s="63">
        <v>5</v>
      </c>
      <c r="K49" s="63">
        <v>5</v>
      </c>
      <c r="L49" s="63">
        <v>5</v>
      </c>
      <c r="M49" s="63">
        <v>5</v>
      </c>
    </row>
    <row r="50" spans="1:13" x14ac:dyDescent="0.2">
      <c r="A50" s="161"/>
      <c r="B50" s="23"/>
      <c r="C50" s="24">
        <v>2230014</v>
      </c>
      <c r="D50" s="24" t="s">
        <v>18</v>
      </c>
      <c r="E50" s="113">
        <v>0</v>
      </c>
      <c r="F50" s="63"/>
      <c r="G50" s="63"/>
      <c r="H50" s="64"/>
      <c r="I50" s="113">
        <v>0.5</v>
      </c>
      <c r="J50" s="63">
        <v>0.3</v>
      </c>
      <c r="K50" s="63">
        <v>0.3</v>
      </c>
      <c r="L50" s="63">
        <v>0.3</v>
      </c>
      <c r="M50" s="63">
        <v>0.3</v>
      </c>
    </row>
    <row r="51" spans="1:13" x14ac:dyDescent="0.2">
      <c r="A51" s="161"/>
      <c r="B51" s="23"/>
      <c r="C51" s="24">
        <v>2230016</v>
      </c>
      <c r="D51" s="24" t="s">
        <v>257</v>
      </c>
      <c r="E51" s="113">
        <v>6.7</v>
      </c>
      <c r="F51" s="63"/>
      <c r="G51" s="63"/>
      <c r="H51" s="64"/>
      <c r="I51" s="113">
        <v>3.2</v>
      </c>
      <c r="J51" s="63">
        <v>4.0999999999999996</v>
      </c>
      <c r="K51" s="63">
        <v>4.0999999999999996</v>
      </c>
      <c r="L51" s="63">
        <v>4.0999999999999996</v>
      </c>
      <c r="M51" s="63">
        <v>4.0999999999999996</v>
      </c>
    </row>
    <row r="52" spans="1:13" x14ac:dyDescent="0.2">
      <c r="A52" s="161"/>
      <c r="B52" s="23"/>
      <c r="C52" s="24">
        <v>2230019</v>
      </c>
      <c r="D52" s="24" t="s">
        <v>255</v>
      </c>
      <c r="E52" s="113">
        <v>0</v>
      </c>
      <c r="F52" s="63"/>
      <c r="G52" s="63"/>
      <c r="H52" s="64"/>
      <c r="I52" s="113">
        <v>0</v>
      </c>
      <c r="J52" s="63">
        <v>0</v>
      </c>
      <c r="K52" s="63">
        <v>0</v>
      </c>
      <c r="L52" s="63">
        <v>0</v>
      </c>
      <c r="M52" s="63">
        <v>0</v>
      </c>
    </row>
    <row r="53" spans="1:13" x14ac:dyDescent="0.2">
      <c r="A53" s="161"/>
      <c r="B53" s="23"/>
      <c r="C53" s="24">
        <v>22300110</v>
      </c>
      <c r="D53" s="24" t="s">
        <v>256</v>
      </c>
      <c r="E53" s="113">
        <v>3.4</v>
      </c>
      <c r="F53" s="63"/>
      <c r="G53" s="63"/>
      <c r="H53" s="64"/>
      <c r="I53" s="113">
        <v>6.2</v>
      </c>
      <c r="J53" s="63">
        <v>6</v>
      </c>
      <c r="K53" s="63">
        <v>6</v>
      </c>
      <c r="L53" s="63">
        <v>6</v>
      </c>
      <c r="M53" s="63">
        <v>6</v>
      </c>
    </row>
    <row r="54" spans="1:13" x14ac:dyDescent="0.2">
      <c r="A54" s="161"/>
      <c r="B54" s="23"/>
      <c r="C54" s="24">
        <v>2230017</v>
      </c>
      <c r="D54" s="24" t="s">
        <v>19</v>
      </c>
      <c r="E54" s="113">
        <v>3.8</v>
      </c>
      <c r="F54" s="63"/>
      <c r="G54" s="63"/>
      <c r="H54" s="64"/>
      <c r="I54" s="113">
        <v>3.4</v>
      </c>
      <c r="J54" s="63">
        <v>3.1</v>
      </c>
      <c r="K54" s="63">
        <v>3.1</v>
      </c>
      <c r="L54" s="63">
        <v>3.1</v>
      </c>
      <c r="M54" s="63">
        <v>3.1</v>
      </c>
    </row>
    <row r="55" spans="1:13" x14ac:dyDescent="0.2">
      <c r="A55" s="161"/>
      <c r="B55" s="23"/>
      <c r="C55" s="24">
        <v>2230018</v>
      </c>
      <c r="D55" s="24" t="s">
        <v>20</v>
      </c>
      <c r="E55" s="113">
        <v>11</v>
      </c>
      <c r="F55" s="63"/>
      <c r="G55" s="63"/>
      <c r="H55" s="64"/>
      <c r="I55" s="113">
        <v>14.1</v>
      </c>
      <c r="J55" s="63">
        <v>14.9</v>
      </c>
      <c r="K55" s="63">
        <v>14.9</v>
      </c>
      <c r="L55" s="63">
        <v>14.9</v>
      </c>
      <c r="M55" s="63">
        <v>14.9</v>
      </c>
    </row>
    <row r="56" spans="1:13" x14ac:dyDescent="0.2">
      <c r="A56" s="161"/>
      <c r="B56" s="23"/>
      <c r="C56" s="24">
        <v>22300110</v>
      </c>
      <c r="D56" s="24" t="s">
        <v>21</v>
      </c>
      <c r="E56" s="113">
        <v>9</v>
      </c>
      <c r="F56" s="63"/>
      <c r="G56" s="63"/>
      <c r="H56" s="64"/>
      <c r="I56" s="113">
        <v>6.5</v>
      </c>
      <c r="J56" s="63">
        <v>10</v>
      </c>
      <c r="K56" s="63">
        <v>10</v>
      </c>
      <c r="L56" s="63">
        <v>10</v>
      </c>
      <c r="M56" s="63">
        <v>10</v>
      </c>
    </row>
    <row r="57" spans="1:13" x14ac:dyDescent="0.2">
      <c r="A57" s="161"/>
      <c r="B57" s="23"/>
      <c r="C57" s="24">
        <v>22300112</v>
      </c>
      <c r="D57" s="24" t="s">
        <v>22</v>
      </c>
      <c r="E57" s="113">
        <v>3.6</v>
      </c>
      <c r="F57" s="63"/>
      <c r="G57" s="63"/>
      <c r="H57" s="64"/>
      <c r="I57" s="113">
        <v>2.5</v>
      </c>
      <c r="J57" s="63">
        <v>1</v>
      </c>
      <c r="K57" s="63">
        <v>1</v>
      </c>
      <c r="L57" s="63">
        <v>1</v>
      </c>
      <c r="M57" s="63">
        <v>1</v>
      </c>
    </row>
    <row r="58" spans="1:13" x14ac:dyDescent="0.2">
      <c r="A58" s="161"/>
      <c r="B58" s="23"/>
      <c r="C58" s="24">
        <v>22300121</v>
      </c>
      <c r="D58" s="24" t="s">
        <v>23</v>
      </c>
      <c r="E58" s="113">
        <v>1.2</v>
      </c>
      <c r="F58" s="63"/>
      <c r="G58" s="63"/>
      <c r="H58" s="64"/>
      <c r="I58" s="113">
        <v>0.2</v>
      </c>
      <c r="J58" s="63">
        <v>0.5</v>
      </c>
      <c r="K58" s="63">
        <v>0.5</v>
      </c>
      <c r="L58" s="63">
        <v>0.5</v>
      </c>
      <c r="M58" s="63">
        <v>0.5</v>
      </c>
    </row>
    <row r="59" spans="1:13" x14ac:dyDescent="0.2">
      <c r="A59" s="161"/>
      <c r="B59" s="23"/>
      <c r="C59" s="24">
        <v>2230021</v>
      </c>
      <c r="D59" s="24" t="s">
        <v>383</v>
      </c>
      <c r="E59" s="113">
        <v>1.2</v>
      </c>
      <c r="F59" s="63"/>
      <c r="G59" s="63"/>
      <c r="H59" s="64"/>
      <c r="I59" s="113">
        <v>1.9</v>
      </c>
      <c r="J59" s="63">
        <v>2.9</v>
      </c>
      <c r="K59" s="63">
        <v>2.9</v>
      </c>
      <c r="L59" s="63">
        <v>2.9</v>
      </c>
      <c r="M59" s="63">
        <v>2.9</v>
      </c>
    </row>
    <row r="60" spans="1:13" x14ac:dyDescent="0.2">
      <c r="A60" s="161"/>
      <c r="B60" s="23"/>
      <c r="C60" s="24">
        <v>2230022</v>
      </c>
      <c r="D60" s="24" t="s">
        <v>384</v>
      </c>
      <c r="E60" s="113">
        <v>0.7</v>
      </c>
      <c r="F60" s="63"/>
      <c r="G60" s="63"/>
      <c r="H60" s="64"/>
      <c r="I60" s="113">
        <v>0.9</v>
      </c>
      <c r="J60" s="63">
        <v>1.3</v>
      </c>
      <c r="K60" s="63">
        <v>1.3</v>
      </c>
      <c r="L60" s="63">
        <v>1.3</v>
      </c>
      <c r="M60" s="63">
        <v>1.3</v>
      </c>
    </row>
    <row r="61" spans="1:13" x14ac:dyDescent="0.2">
      <c r="A61" s="161"/>
      <c r="B61" s="23"/>
      <c r="C61" s="24">
        <v>2230023</v>
      </c>
      <c r="D61" s="24" t="s">
        <v>385</v>
      </c>
      <c r="E61" s="113">
        <v>0.5</v>
      </c>
      <c r="F61" s="63"/>
      <c r="G61" s="63"/>
      <c r="H61" s="64"/>
      <c r="I61" s="113">
        <v>1</v>
      </c>
      <c r="J61" s="63">
        <v>1.8</v>
      </c>
      <c r="K61" s="63">
        <v>1.8</v>
      </c>
      <c r="L61" s="63">
        <v>1.8</v>
      </c>
      <c r="M61" s="63">
        <v>1.8</v>
      </c>
    </row>
    <row r="62" spans="1:13" x14ac:dyDescent="0.2">
      <c r="A62" s="161"/>
      <c r="B62" s="23"/>
      <c r="C62" s="24">
        <v>223002</v>
      </c>
      <c r="D62" s="24" t="s">
        <v>405</v>
      </c>
      <c r="E62" s="113">
        <v>1.2</v>
      </c>
      <c r="F62" s="63"/>
      <c r="G62" s="65"/>
      <c r="H62" s="64"/>
      <c r="I62" s="113">
        <v>1.6</v>
      </c>
      <c r="J62" s="63">
        <v>1.5</v>
      </c>
      <c r="K62" s="63">
        <v>1.5</v>
      </c>
      <c r="L62" s="63">
        <v>1.5</v>
      </c>
      <c r="M62" s="63">
        <v>1.5</v>
      </c>
    </row>
    <row r="63" spans="1:13" x14ac:dyDescent="0.2">
      <c r="A63" s="161"/>
      <c r="B63" s="23"/>
      <c r="C63" s="24">
        <v>223002</v>
      </c>
      <c r="D63" s="24" t="s">
        <v>406</v>
      </c>
      <c r="E63" s="113">
        <v>1.4</v>
      </c>
      <c r="F63" s="63"/>
      <c r="G63" s="63"/>
      <c r="H63" s="64"/>
      <c r="I63" s="113">
        <v>0.8</v>
      </c>
      <c r="J63" s="63">
        <v>0.8</v>
      </c>
      <c r="K63" s="63">
        <v>0.8</v>
      </c>
      <c r="L63" s="63">
        <v>0.8</v>
      </c>
      <c r="M63" s="63">
        <v>0.8</v>
      </c>
    </row>
    <row r="64" spans="1:13" x14ac:dyDescent="0.2">
      <c r="A64" s="161"/>
      <c r="B64" s="23"/>
      <c r="C64" s="24">
        <v>223002</v>
      </c>
      <c r="D64" s="24" t="s">
        <v>386</v>
      </c>
      <c r="E64" s="113">
        <v>11.9</v>
      </c>
      <c r="F64" s="63"/>
      <c r="G64" s="63"/>
      <c r="H64" s="64"/>
      <c r="I64" s="113">
        <v>18.7</v>
      </c>
      <c r="J64" s="63">
        <v>28.7</v>
      </c>
      <c r="K64" s="63">
        <v>28.7</v>
      </c>
      <c r="L64" s="63">
        <v>28.7</v>
      </c>
      <c r="M64" s="63">
        <v>28.7</v>
      </c>
    </row>
    <row r="65" spans="1:13" x14ac:dyDescent="0.2">
      <c r="A65" s="161"/>
      <c r="B65" s="23"/>
      <c r="C65" s="24">
        <v>223002</v>
      </c>
      <c r="D65" s="24" t="s">
        <v>387</v>
      </c>
      <c r="E65" s="113">
        <v>1.6</v>
      </c>
      <c r="F65" s="63"/>
      <c r="G65" s="63"/>
      <c r="H65" s="64"/>
      <c r="I65" s="113">
        <v>1.4</v>
      </c>
      <c r="J65" s="63">
        <v>1.3</v>
      </c>
      <c r="K65" s="63">
        <v>1.3</v>
      </c>
      <c r="L65" s="63">
        <v>1.3</v>
      </c>
      <c r="M65" s="63">
        <v>1.3</v>
      </c>
    </row>
    <row r="66" spans="1:13" x14ac:dyDescent="0.2">
      <c r="A66" s="161"/>
      <c r="B66" s="23"/>
      <c r="C66" s="24">
        <v>223004</v>
      </c>
      <c r="D66" s="24" t="s">
        <v>423</v>
      </c>
      <c r="E66" s="113">
        <v>0</v>
      </c>
      <c r="F66" s="63"/>
      <c r="G66" s="63"/>
      <c r="H66" s="64"/>
      <c r="I66" s="113">
        <v>1.9</v>
      </c>
      <c r="J66" s="63">
        <v>2</v>
      </c>
      <c r="K66" s="63">
        <v>2</v>
      </c>
      <c r="L66" s="63">
        <v>2</v>
      </c>
      <c r="M66" s="63">
        <v>2</v>
      </c>
    </row>
    <row r="67" spans="1:13" x14ac:dyDescent="0.2">
      <c r="A67" s="161"/>
      <c r="B67" s="23"/>
      <c r="C67" s="24">
        <v>229005</v>
      </c>
      <c r="D67" s="24" t="s">
        <v>354</v>
      </c>
      <c r="E67" s="113">
        <v>2.8</v>
      </c>
      <c r="F67" s="63"/>
      <c r="G67" s="63"/>
      <c r="H67" s="64"/>
      <c r="I67" s="113">
        <v>2.8</v>
      </c>
      <c r="J67" s="63">
        <v>3.3</v>
      </c>
      <c r="K67" s="63">
        <v>3.3</v>
      </c>
      <c r="L67" s="63">
        <v>3.3</v>
      </c>
      <c r="M67" s="63">
        <v>3.3</v>
      </c>
    </row>
    <row r="68" spans="1:13" x14ac:dyDescent="0.2">
      <c r="A68" s="160"/>
      <c r="B68" s="23">
        <v>240</v>
      </c>
      <c r="C68" s="23"/>
      <c r="D68" s="23" t="s">
        <v>24</v>
      </c>
      <c r="E68" s="112">
        <f>SUM(E69)</f>
        <v>0.6</v>
      </c>
      <c r="F68" s="112">
        <f t="shared" ref="F68:M68" si="11">SUM(F69)</f>
        <v>0</v>
      </c>
      <c r="G68" s="112">
        <f t="shared" si="11"/>
        <v>0</v>
      </c>
      <c r="H68" s="112">
        <f t="shared" si="11"/>
        <v>0</v>
      </c>
      <c r="I68" s="112">
        <f>SUM(I69)</f>
        <v>0.4</v>
      </c>
      <c r="J68" s="112">
        <f t="shared" si="11"/>
        <v>0.4</v>
      </c>
      <c r="K68" s="112">
        <f t="shared" si="11"/>
        <v>0.4</v>
      </c>
      <c r="L68" s="112">
        <f t="shared" si="11"/>
        <v>0.4</v>
      </c>
      <c r="M68" s="112">
        <f t="shared" si="11"/>
        <v>0.4</v>
      </c>
    </row>
    <row r="69" spans="1:13" x14ac:dyDescent="0.2">
      <c r="A69" s="161"/>
      <c r="B69" s="23">
        <v>242</v>
      </c>
      <c r="C69" s="24"/>
      <c r="D69" s="24" t="s">
        <v>25</v>
      </c>
      <c r="E69" s="113">
        <v>0.6</v>
      </c>
      <c r="F69" s="63"/>
      <c r="G69" s="63"/>
      <c r="H69" s="64"/>
      <c r="I69" s="113">
        <v>0.4</v>
      </c>
      <c r="J69" s="63">
        <v>0.4</v>
      </c>
      <c r="K69" s="63">
        <v>0.4</v>
      </c>
      <c r="L69" s="63">
        <v>0.4</v>
      </c>
      <c r="M69" s="63">
        <v>0.4</v>
      </c>
    </row>
    <row r="70" spans="1:13" x14ac:dyDescent="0.2">
      <c r="A70" s="160"/>
      <c r="B70" s="23">
        <v>290</v>
      </c>
      <c r="C70" s="23"/>
      <c r="D70" s="23" t="s">
        <v>26</v>
      </c>
      <c r="E70" s="112">
        <f>SUM(E71)</f>
        <v>39.700000000000003</v>
      </c>
      <c r="F70" s="112">
        <f t="shared" ref="F70:M70" si="12">SUM(F71)</f>
        <v>0</v>
      </c>
      <c r="G70" s="112">
        <f t="shared" si="12"/>
        <v>0</v>
      </c>
      <c r="H70" s="112">
        <f t="shared" si="12"/>
        <v>0</v>
      </c>
      <c r="I70" s="112">
        <f>SUM(I71)</f>
        <v>44.699999999999996</v>
      </c>
      <c r="J70" s="112">
        <f t="shared" si="12"/>
        <v>39.5</v>
      </c>
      <c r="K70" s="112">
        <f t="shared" si="12"/>
        <v>39.5</v>
      </c>
      <c r="L70" s="112">
        <f t="shared" si="12"/>
        <v>39.5</v>
      </c>
      <c r="M70" s="112">
        <f t="shared" si="12"/>
        <v>39.5</v>
      </c>
    </row>
    <row r="71" spans="1:13" x14ac:dyDescent="0.2">
      <c r="A71" s="160"/>
      <c r="B71" s="23">
        <v>292</v>
      </c>
      <c r="C71" s="23"/>
      <c r="D71" s="23" t="s">
        <v>27</v>
      </c>
      <c r="E71" s="112">
        <f t="shared" ref="E71:M71" si="13">SUM(E72:E77)</f>
        <v>39.700000000000003</v>
      </c>
      <c r="F71" s="112">
        <f t="shared" si="13"/>
        <v>0</v>
      </c>
      <c r="G71" s="112">
        <f t="shared" si="13"/>
        <v>0</v>
      </c>
      <c r="H71" s="112">
        <f t="shared" si="13"/>
        <v>0</v>
      </c>
      <c r="I71" s="112">
        <f t="shared" si="13"/>
        <v>44.699999999999996</v>
      </c>
      <c r="J71" s="112">
        <f t="shared" si="13"/>
        <v>39.5</v>
      </c>
      <c r="K71" s="112">
        <f t="shared" si="13"/>
        <v>39.5</v>
      </c>
      <c r="L71" s="112">
        <f t="shared" si="13"/>
        <v>39.5</v>
      </c>
      <c r="M71" s="112">
        <f t="shared" si="13"/>
        <v>39.5</v>
      </c>
    </row>
    <row r="72" spans="1:13" x14ac:dyDescent="0.2">
      <c r="A72" s="162"/>
      <c r="B72" s="62"/>
      <c r="C72" s="62">
        <v>292006</v>
      </c>
      <c r="D72" s="62" t="s">
        <v>424</v>
      </c>
      <c r="E72" s="113">
        <v>0</v>
      </c>
      <c r="F72" s="63"/>
      <c r="G72" s="63"/>
      <c r="H72" s="64"/>
      <c r="I72" s="113">
        <v>0.4</v>
      </c>
      <c r="J72" s="63">
        <v>0</v>
      </c>
      <c r="K72" s="63">
        <v>0</v>
      </c>
      <c r="L72" s="63">
        <v>0</v>
      </c>
      <c r="M72" s="63">
        <v>0</v>
      </c>
    </row>
    <row r="73" spans="1:13" x14ac:dyDescent="0.2">
      <c r="A73" s="161"/>
      <c r="B73" s="23"/>
      <c r="C73" s="24">
        <v>292008</v>
      </c>
      <c r="D73" s="24" t="s">
        <v>28</v>
      </c>
      <c r="E73" s="113">
        <v>20</v>
      </c>
      <c r="F73" s="63"/>
      <c r="G73" s="63"/>
      <c r="H73" s="64"/>
      <c r="I73" s="113">
        <v>24.4</v>
      </c>
      <c r="J73" s="63">
        <v>25</v>
      </c>
      <c r="K73" s="63">
        <v>25</v>
      </c>
      <c r="L73" s="63">
        <v>25</v>
      </c>
      <c r="M73" s="63">
        <v>25</v>
      </c>
    </row>
    <row r="74" spans="1:13" x14ac:dyDescent="0.2">
      <c r="A74" s="161"/>
      <c r="B74" s="23"/>
      <c r="C74" s="24">
        <v>292009</v>
      </c>
      <c r="D74" s="24" t="s">
        <v>425</v>
      </c>
      <c r="E74" s="113">
        <v>0</v>
      </c>
      <c r="F74" s="63"/>
      <c r="G74" s="63"/>
      <c r="H74" s="64"/>
      <c r="I74" s="113">
        <v>4</v>
      </c>
      <c r="J74" s="63">
        <v>4</v>
      </c>
      <c r="K74" s="63">
        <v>4</v>
      </c>
      <c r="L74" s="63">
        <v>4</v>
      </c>
      <c r="M74" s="63">
        <v>4</v>
      </c>
    </row>
    <row r="75" spans="1:13" x14ac:dyDescent="0.2">
      <c r="A75" s="161"/>
      <c r="B75" s="23"/>
      <c r="C75" s="24">
        <v>292017</v>
      </c>
      <c r="D75" s="24" t="s">
        <v>355</v>
      </c>
      <c r="E75" s="113">
        <v>1.1000000000000001</v>
      </c>
      <c r="F75" s="63"/>
      <c r="G75" s="63"/>
      <c r="H75" s="64"/>
      <c r="I75" s="113">
        <v>3.2</v>
      </c>
      <c r="J75" s="63">
        <v>0</v>
      </c>
      <c r="K75" s="63">
        <v>0</v>
      </c>
      <c r="L75" s="63">
        <v>0</v>
      </c>
      <c r="M75" s="63">
        <v>0</v>
      </c>
    </row>
    <row r="76" spans="1:13" x14ac:dyDescent="0.2">
      <c r="A76" s="161"/>
      <c r="B76" s="23"/>
      <c r="C76" s="24">
        <v>2920271</v>
      </c>
      <c r="D76" s="24" t="s">
        <v>302</v>
      </c>
      <c r="E76" s="113">
        <v>9.5</v>
      </c>
      <c r="F76" s="63"/>
      <c r="G76" s="63"/>
      <c r="H76" s="64"/>
      <c r="I76" s="113">
        <v>9.6999999999999993</v>
      </c>
      <c r="J76" s="63">
        <v>10</v>
      </c>
      <c r="K76" s="63">
        <v>10</v>
      </c>
      <c r="L76" s="63">
        <v>10</v>
      </c>
      <c r="M76" s="63">
        <v>10</v>
      </c>
    </row>
    <row r="77" spans="1:13" x14ac:dyDescent="0.2">
      <c r="A77" s="161"/>
      <c r="B77" s="23"/>
      <c r="C77" s="24">
        <v>2920272</v>
      </c>
      <c r="D77" s="24" t="s">
        <v>258</v>
      </c>
      <c r="E77" s="113">
        <v>9.1</v>
      </c>
      <c r="F77" s="63"/>
      <c r="G77" s="63"/>
      <c r="H77" s="64"/>
      <c r="I77" s="113">
        <v>3</v>
      </c>
      <c r="J77" s="63">
        <v>0.5</v>
      </c>
      <c r="K77" s="63">
        <v>0.5</v>
      </c>
      <c r="L77" s="63">
        <v>0.5</v>
      </c>
      <c r="M77" s="63">
        <v>0.5</v>
      </c>
    </row>
    <row r="78" spans="1:13" x14ac:dyDescent="0.2">
      <c r="A78" s="160"/>
      <c r="B78" s="128"/>
      <c r="C78" s="128"/>
      <c r="D78" s="128" t="s">
        <v>29</v>
      </c>
      <c r="E78" s="117">
        <f t="shared" ref="E78:M78" si="14">SUM(E79:E110)</f>
        <v>1739.9</v>
      </c>
      <c r="F78" s="117">
        <f t="shared" si="14"/>
        <v>0</v>
      </c>
      <c r="G78" s="117">
        <f t="shared" si="14"/>
        <v>0</v>
      </c>
      <c r="H78" s="117">
        <f t="shared" si="14"/>
        <v>0</v>
      </c>
      <c r="I78" s="117">
        <f t="shared" si="14"/>
        <v>1619.3999999999999</v>
      </c>
      <c r="J78" s="117">
        <f t="shared" si="14"/>
        <v>1876.9299999999996</v>
      </c>
      <c r="K78" s="117">
        <f t="shared" si="14"/>
        <v>1876.9299999999996</v>
      </c>
      <c r="L78" s="117">
        <f t="shared" si="14"/>
        <v>1823.4999999999998</v>
      </c>
      <c r="M78" s="117">
        <f t="shared" si="14"/>
        <v>1869.4999999999998</v>
      </c>
    </row>
    <row r="79" spans="1:13" x14ac:dyDescent="0.2">
      <c r="A79" s="161"/>
      <c r="B79" s="23">
        <v>311</v>
      </c>
      <c r="C79" s="24">
        <v>3111</v>
      </c>
      <c r="D79" s="24" t="s">
        <v>285</v>
      </c>
      <c r="E79" s="113">
        <v>4</v>
      </c>
      <c r="F79" s="63"/>
      <c r="G79" s="63"/>
      <c r="H79" s="64"/>
      <c r="I79" s="113">
        <v>8.3000000000000007</v>
      </c>
      <c r="J79" s="63">
        <v>10</v>
      </c>
      <c r="K79" s="63">
        <v>10</v>
      </c>
      <c r="L79" s="63">
        <v>10</v>
      </c>
      <c r="M79" s="63">
        <v>10</v>
      </c>
    </row>
    <row r="80" spans="1:13" x14ac:dyDescent="0.2">
      <c r="A80" s="161"/>
      <c r="B80" s="23"/>
      <c r="C80" s="24">
        <v>3112</v>
      </c>
      <c r="D80" s="24" t="s">
        <v>286</v>
      </c>
      <c r="E80" s="113">
        <v>2.2000000000000002</v>
      </c>
      <c r="F80" s="63"/>
      <c r="G80" s="63"/>
      <c r="H80" s="64"/>
      <c r="I80" s="113">
        <v>4.3</v>
      </c>
      <c r="J80" s="63">
        <v>5</v>
      </c>
      <c r="K80" s="63">
        <v>5</v>
      </c>
      <c r="L80" s="63">
        <v>5</v>
      </c>
      <c r="M80" s="63">
        <v>5</v>
      </c>
    </row>
    <row r="81" spans="1:13" x14ac:dyDescent="0.2">
      <c r="A81" s="161"/>
      <c r="B81" s="23"/>
      <c r="C81" s="24">
        <v>3113</v>
      </c>
      <c r="D81" s="24" t="s">
        <v>30</v>
      </c>
      <c r="E81" s="113">
        <v>28.5</v>
      </c>
      <c r="F81" s="63"/>
      <c r="G81" s="63"/>
      <c r="H81" s="64"/>
      <c r="I81" s="113">
        <v>28.9</v>
      </c>
      <c r="J81" s="63">
        <v>28.9</v>
      </c>
      <c r="K81" s="63">
        <v>28.9</v>
      </c>
      <c r="L81" s="63">
        <v>28.9</v>
      </c>
      <c r="M81" s="63">
        <v>28.9</v>
      </c>
    </row>
    <row r="82" spans="1:13" x14ac:dyDescent="0.2">
      <c r="A82" s="161"/>
      <c r="B82" s="23"/>
      <c r="C82" s="24">
        <v>3114</v>
      </c>
      <c r="D82" s="24" t="s">
        <v>510</v>
      </c>
      <c r="E82" s="113">
        <v>8</v>
      </c>
      <c r="F82" s="63"/>
      <c r="G82" s="63"/>
      <c r="H82" s="64"/>
      <c r="I82" s="113">
        <v>0.3</v>
      </c>
      <c r="J82" s="63">
        <v>0</v>
      </c>
      <c r="K82" s="63">
        <v>0</v>
      </c>
      <c r="L82" s="63">
        <v>0</v>
      </c>
      <c r="M82" s="63">
        <v>0</v>
      </c>
    </row>
    <row r="83" spans="1:13" x14ac:dyDescent="0.2">
      <c r="A83" s="161"/>
      <c r="B83" s="23"/>
      <c r="C83" s="24">
        <v>3119</v>
      </c>
      <c r="D83" s="24" t="s">
        <v>327</v>
      </c>
      <c r="E83" s="121">
        <v>0</v>
      </c>
      <c r="F83" s="63"/>
      <c r="G83" s="65"/>
      <c r="H83" s="141"/>
      <c r="I83" s="121">
        <v>0</v>
      </c>
      <c r="J83" s="63">
        <v>3</v>
      </c>
      <c r="K83" s="63">
        <v>3</v>
      </c>
      <c r="L83" s="63">
        <v>0</v>
      </c>
      <c r="M83" s="63">
        <v>0</v>
      </c>
    </row>
    <row r="84" spans="1:13" x14ac:dyDescent="0.2">
      <c r="A84" s="161"/>
      <c r="B84" s="23"/>
      <c r="C84" s="24">
        <v>31110</v>
      </c>
      <c r="D84" s="24" t="s">
        <v>426</v>
      </c>
      <c r="E84" s="121">
        <v>0</v>
      </c>
      <c r="F84" s="63"/>
      <c r="G84" s="65"/>
      <c r="H84" s="141"/>
      <c r="I84" s="121">
        <v>0.3</v>
      </c>
      <c r="J84" s="65">
        <v>0.3</v>
      </c>
      <c r="K84" s="65">
        <v>0.3</v>
      </c>
      <c r="L84" s="65">
        <v>0.3</v>
      </c>
      <c r="M84" s="65">
        <v>0.3</v>
      </c>
    </row>
    <row r="85" spans="1:13" x14ac:dyDescent="0.2">
      <c r="A85" s="161"/>
      <c r="B85" s="23"/>
      <c r="C85" s="24">
        <v>31111</v>
      </c>
      <c r="D85" s="24" t="s">
        <v>326</v>
      </c>
      <c r="E85" s="113">
        <v>2.8</v>
      </c>
      <c r="F85" s="63"/>
      <c r="G85" s="63"/>
      <c r="H85" s="64"/>
      <c r="I85" s="113">
        <v>0</v>
      </c>
      <c r="J85" s="63">
        <v>0</v>
      </c>
      <c r="K85" s="63">
        <v>0</v>
      </c>
      <c r="L85" s="63">
        <v>0</v>
      </c>
      <c r="M85" s="63">
        <v>0</v>
      </c>
    </row>
    <row r="86" spans="1:13" x14ac:dyDescent="0.2">
      <c r="A86" s="161"/>
      <c r="B86" s="23">
        <v>312</v>
      </c>
      <c r="C86" s="24">
        <v>312001</v>
      </c>
      <c r="D86" s="24" t="s">
        <v>295</v>
      </c>
      <c r="E86" s="113">
        <v>1.5</v>
      </c>
      <c r="F86" s="63"/>
      <c r="G86" s="63"/>
      <c r="H86" s="64"/>
      <c r="I86" s="113">
        <v>1.7</v>
      </c>
      <c r="J86" s="63">
        <v>1.3</v>
      </c>
      <c r="K86" s="63">
        <v>1.3</v>
      </c>
      <c r="L86" s="63">
        <v>1.3</v>
      </c>
      <c r="M86" s="63">
        <v>1.3</v>
      </c>
    </row>
    <row r="87" spans="1:13" x14ac:dyDescent="0.2">
      <c r="A87" s="161"/>
      <c r="B87" s="23"/>
      <c r="C87" s="24">
        <v>312001</v>
      </c>
      <c r="D87" s="24" t="s">
        <v>356</v>
      </c>
      <c r="E87" s="113">
        <v>111.9</v>
      </c>
      <c r="F87" s="63"/>
      <c r="G87" s="63"/>
      <c r="H87" s="141"/>
      <c r="I87" s="113">
        <v>0.2</v>
      </c>
      <c r="J87" s="63">
        <v>0</v>
      </c>
      <c r="K87" s="63">
        <v>0</v>
      </c>
      <c r="L87" s="63">
        <v>0</v>
      </c>
      <c r="M87" s="63">
        <v>0</v>
      </c>
    </row>
    <row r="88" spans="1:13" x14ac:dyDescent="0.2">
      <c r="A88" s="161"/>
      <c r="B88" s="23"/>
      <c r="C88" s="24">
        <v>312001</v>
      </c>
      <c r="D88" s="24" t="s">
        <v>31</v>
      </c>
      <c r="E88" s="113">
        <v>10.3</v>
      </c>
      <c r="F88" s="63"/>
      <c r="G88" s="63"/>
      <c r="H88" s="141"/>
      <c r="I88" s="113">
        <v>28</v>
      </c>
      <c r="J88" s="63">
        <v>30</v>
      </c>
      <c r="K88" s="63">
        <v>30</v>
      </c>
      <c r="L88" s="63">
        <v>30</v>
      </c>
      <c r="M88" s="63">
        <v>30</v>
      </c>
    </row>
    <row r="89" spans="1:13" x14ac:dyDescent="0.2">
      <c r="A89" s="161"/>
      <c r="B89" s="23"/>
      <c r="C89" s="24">
        <v>312001</v>
      </c>
      <c r="D89" s="24" t="s">
        <v>32</v>
      </c>
      <c r="E89" s="113">
        <v>12.2</v>
      </c>
      <c r="F89" s="63"/>
      <c r="G89" s="63"/>
      <c r="H89" s="141"/>
      <c r="I89" s="113">
        <v>7.1</v>
      </c>
      <c r="J89" s="63">
        <v>0</v>
      </c>
      <c r="K89" s="63">
        <v>0</v>
      </c>
      <c r="L89" s="63">
        <v>0</v>
      </c>
      <c r="M89" s="63">
        <v>0</v>
      </c>
    </row>
    <row r="90" spans="1:13" x14ac:dyDescent="0.2">
      <c r="A90" s="161"/>
      <c r="B90" s="23"/>
      <c r="C90" s="24">
        <v>312001</v>
      </c>
      <c r="D90" s="24" t="s">
        <v>33</v>
      </c>
      <c r="E90" s="113">
        <v>165.9</v>
      </c>
      <c r="F90" s="63"/>
      <c r="G90" s="63"/>
      <c r="H90" s="141"/>
      <c r="I90" s="113">
        <v>134.9</v>
      </c>
      <c r="J90" s="63">
        <v>134.9</v>
      </c>
      <c r="K90" s="63">
        <v>134.9</v>
      </c>
      <c r="L90" s="63">
        <v>134.9</v>
      </c>
      <c r="M90" s="63">
        <v>134.9</v>
      </c>
    </row>
    <row r="91" spans="1:13" x14ac:dyDescent="0.2">
      <c r="A91" s="161"/>
      <c r="B91" s="23"/>
      <c r="C91" s="24">
        <v>312001</v>
      </c>
      <c r="D91" s="24" t="s">
        <v>34</v>
      </c>
      <c r="E91" s="142">
        <v>19.7</v>
      </c>
      <c r="F91" s="63"/>
      <c r="G91" s="143"/>
      <c r="H91" s="144"/>
      <c r="I91" s="142">
        <v>12.1</v>
      </c>
      <c r="J91" s="143">
        <v>14.9</v>
      </c>
      <c r="K91" s="143">
        <v>14.9</v>
      </c>
      <c r="L91" s="143">
        <v>14.9</v>
      </c>
      <c r="M91" s="143">
        <v>14.9</v>
      </c>
    </row>
    <row r="92" spans="1:13" x14ac:dyDescent="0.2">
      <c r="A92" s="161"/>
      <c r="B92" s="23"/>
      <c r="C92" s="24">
        <v>312001</v>
      </c>
      <c r="D92" s="24" t="s">
        <v>35</v>
      </c>
      <c r="E92" s="113">
        <v>80</v>
      </c>
      <c r="F92" s="63"/>
      <c r="G92" s="63"/>
      <c r="H92" s="141"/>
      <c r="I92" s="113">
        <v>51.9</v>
      </c>
      <c r="J92" s="63">
        <v>73.400000000000006</v>
      </c>
      <c r="K92" s="63">
        <v>73.400000000000006</v>
      </c>
      <c r="L92" s="63">
        <v>73.400000000000006</v>
      </c>
      <c r="M92" s="63">
        <v>73.400000000000006</v>
      </c>
    </row>
    <row r="93" spans="1:13" x14ac:dyDescent="0.2">
      <c r="A93" s="161"/>
      <c r="B93" s="23"/>
      <c r="C93" s="24">
        <v>312001</v>
      </c>
      <c r="D93" s="24" t="s">
        <v>485</v>
      </c>
      <c r="E93" s="113">
        <v>0</v>
      </c>
      <c r="F93" s="63"/>
      <c r="G93" s="63"/>
      <c r="H93" s="141"/>
      <c r="I93" s="113">
        <v>0</v>
      </c>
      <c r="J93" s="63">
        <v>102.4</v>
      </c>
      <c r="K93" s="63">
        <v>102.4</v>
      </c>
      <c r="L93" s="63">
        <v>102.4</v>
      </c>
      <c r="M93" s="63">
        <v>102.4</v>
      </c>
    </row>
    <row r="94" spans="1:13" x14ac:dyDescent="0.2">
      <c r="A94" s="161"/>
      <c r="B94" s="23"/>
      <c r="C94" s="24">
        <v>3120011</v>
      </c>
      <c r="D94" s="24" t="s">
        <v>400</v>
      </c>
      <c r="E94" s="113">
        <v>625.9</v>
      </c>
      <c r="F94" s="63"/>
      <c r="G94" s="65"/>
      <c r="H94" s="141"/>
      <c r="I94" s="113">
        <v>731.8</v>
      </c>
      <c r="J94" s="63">
        <v>670.8</v>
      </c>
      <c r="K94" s="63">
        <v>670.8</v>
      </c>
      <c r="L94" s="63">
        <v>732</v>
      </c>
      <c r="M94" s="63">
        <v>760</v>
      </c>
    </row>
    <row r="95" spans="1:13" x14ac:dyDescent="0.2">
      <c r="A95" s="161"/>
      <c r="B95" s="23"/>
      <c r="C95" s="24">
        <v>3120011</v>
      </c>
      <c r="D95" s="24" t="s">
        <v>401</v>
      </c>
      <c r="E95" s="113">
        <v>32.4</v>
      </c>
      <c r="F95" s="63"/>
      <c r="G95" s="65"/>
      <c r="H95" s="141"/>
      <c r="I95" s="113">
        <v>0</v>
      </c>
      <c r="J95" s="63">
        <v>40.700000000000003</v>
      </c>
      <c r="K95" s="63">
        <v>40.700000000000003</v>
      </c>
      <c r="L95" s="63">
        <v>42</v>
      </c>
      <c r="M95" s="63">
        <v>44</v>
      </c>
    </row>
    <row r="96" spans="1:13" x14ac:dyDescent="0.2">
      <c r="A96" s="161"/>
      <c r="B96" s="23"/>
      <c r="C96" s="24">
        <v>3120011</v>
      </c>
      <c r="D96" s="24" t="s">
        <v>402</v>
      </c>
      <c r="E96" s="113">
        <v>561.70000000000005</v>
      </c>
      <c r="F96" s="63"/>
      <c r="G96" s="65"/>
      <c r="H96" s="141"/>
      <c r="I96" s="113">
        <v>564.20000000000005</v>
      </c>
      <c r="J96" s="63">
        <v>569.9</v>
      </c>
      <c r="K96" s="63">
        <v>569.9</v>
      </c>
      <c r="L96" s="63">
        <v>580</v>
      </c>
      <c r="M96" s="63">
        <v>590</v>
      </c>
    </row>
    <row r="97" spans="1:13" x14ac:dyDescent="0.2">
      <c r="A97" s="161"/>
      <c r="B97" s="23"/>
      <c r="C97" s="24">
        <v>3120011</v>
      </c>
      <c r="D97" s="24" t="s">
        <v>403</v>
      </c>
      <c r="E97" s="113">
        <v>13.9</v>
      </c>
      <c r="F97" s="63"/>
      <c r="G97" s="65"/>
      <c r="H97" s="141"/>
      <c r="I97" s="113">
        <v>0</v>
      </c>
      <c r="J97" s="63">
        <v>27.6</v>
      </c>
      <c r="K97" s="63">
        <v>27.6</v>
      </c>
      <c r="L97" s="63">
        <v>30</v>
      </c>
      <c r="M97" s="63">
        <v>35</v>
      </c>
    </row>
    <row r="98" spans="1:13" x14ac:dyDescent="0.2">
      <c r="A98" s="161"/>
      <c r="B98" s="23"/>
      <c r="C98" s="24">
        <v>3120011</v>
      </c>
      <c r="D98" s="24" t="s">
        <v>404</v>
      </c>
      <c r="E98" s="113">
        <v>12.8</v>
      </c>
      <c r="F98" s="63"/>
      <c r="G98" s="65"/>
      <c r="H98" s="141"/>
      <c r="I98" s="113">
        <v>13.6</v>
      </c>
      <c r="J98" s="63">
        <v>13.3</v>
      </c>
      <c r="K98" s="63">
        <v>13.3</v>
      </c>
      <c r="L98" s="63">
        <v>14</v>
      </c>
      <c r="M98" s="63">
        <v>15</v>
      </c>
    </row>
    <row r="99" spans="1:13" x14ac:dyDescent="0.2">
      <c r="A99" s="161"/>
      <c r="B99" s="23"/>
      <c r="C99" s="24">
        <v>3120012</v>
      </c>
      <c r="D99" s="24" t="s">
        <v>36</v>
      </c>
      <c r="E99" s="113">
        <v>21.8</v>
      </c>
      <c r="F99" s="63"/>
      <c r="G99" s="63"/>
      <c r="H99" s="64"/>
      <c r="I99" s="113">
        <v>17.2</v>
      </c>
      <c r="J99" s="63">
        <v>17.2</v>
      </c>
      <c r="K99" s="63">
        <v>17.2</v>
      </c>
      <c r="L99" s="63">
        <v>17.2</v>
      </c>
      <c r="M99" s="63">
        <v>17.2</v>
      </c>
    </row>
    <row r="100" spans="1:13" x14ac:dyDescent="0.2">
      <c r="A100" s="161"/>
      <c r="B100" s="23"/>
      <c r="C100" s="24">
        <v>3120013</v>
      </c>
      <c r="D100" s="24" t="s">
        <v>37</v>
      </c>
      <c r="E100" s="113">
        <v>0.8</v>
      </c>
      <c r="F100" s="63"/>
      <c r="G100" s="63"/>
      <c r="H100" s="64"/>
      <c r="I100" s="113">
        <v>0.8</v>
      </c>
      <c r="J100" s="63">
        <v>0.6</v>
      </c>
      <c r="K100" s="63">
        <v>0.6</v>
      </c>
      <c r="L100" s="63">
        <v>0.6</v>
      </c>
      <c r="M100" s="63">
        <v>0.6</v>
      </c>
    </row>
    <row r="101" spans="1:13" x14ac:dyDescent="0.2">
      <c r="A101" s="161"/>
      <c r="B101" s="23"/>
      <c r="C101" s="24">
        <v>3120014</v>
      </c>
      <c r="D101" s="24" t="s">
        <v>38</v>
      </c>
      <c r="E101" s="113">
        <v>0.4</v>
      </c>
      <c r="F101" s="63"/>
      <c r="G101" s="63"/>
      <c r="H101" s="64"/>
      <c r="I101" s="113">
        <v>0.4</v>
      </c>
      <c r="J101" s="63">
        <v>0.4</v>
      </c>
      <c r="K101" s="63">
        <v>0.4</v>
      </c>
      <c r="L101" s="63">
        <v>0.4</v>
      </c>
      <c r="M101" s="63">
        <v>0.4</v>
      </c>
    </row>
    <row r="102" spans="1:13" x14ac:dyDescent="0.2">
      <c r="A102" s="161"/>
      <c r="B102" s="23"/>
      <c r="C102" s="24">
        <v>3120015</v>
      </c>
      <c r="D102" s="24" t="s">
        <v>259</v>
      </c>
      <c r="E102" s="113">
        <v>2.6</v>
      </c>
      <c r="F102" s="63"/>
      <c r="G102" s="63"/>
      <c r="H102" s="64"/>
      <c r="I102" s="113">
        <v>2.6</v>
      </c>
      <c r="J102" s="63">
        <v>2.6</v>
      </c>
      <c r="K102" s="63">
        <v>2.6</v>
      </c>
      <c r="L102" s="63">
        <v>2.6</v>
      </c>
      <c r="M102" s="63">
        <v>2.6</v>
      </c>
    </row>
    <row r="103" spans="1:13" x14ac:dyDescent="0.2">
      <c r="A103" s="161"/>
      <c r="B103" s="23"/>
      <c r="C103" s="24">
        <v>3120016</v>
      </c>
      <c r="D103" s="24" t="s">
        <v>345</v>
      </c>
      <c r="E103" s="113">
        <v>17</v>
      </c>
      <c r="F103" s="63"/>
      <c r="G103" s="63"/>
      <c r="H103" s="64"/>
      <c r="I103" s="113">
        <v>7.1</v>
      </c>
      <c r="J103" s="63">
        <v>6.8</v>
      </c>
      <c r="K103" s="63">
        <v>6.8</v>
      </c>
      <c r="L103" s="63">
        <v>0</v>
      </c>
      <c r="M103" s="63">
        <v>0</v>
      </c>
    </row>
    <row r="104" spans="1:13" x14ac:dyDescent="0.2">
      <c r="A104" s="161"/>
      <c r="B104" s="23"/>
      <c r="C104" s="24">
        <v>3120018</v>
      </c>
      <c r="D104" s="24" t="s">
        <v>543</v>
      </c>
      <c r="E104" s="113">
        <v>0</v>
      </c>
      <c r="F104" s="63"/>
      <c r="G104" s="63"/>
      <c r="H104" s="64"/>
      <c r="I104" s="113">
        <v>0</v>
      </c>
      <c r="J104" s="63">
        <v>0.1</v>
      </c>
      <c r="K104" s="63">
        <v>0.1</v>
      </c>
      <c r="L104" s="63">
        <v>0.1</v>
      </c>
      <c r="M104" s="63">
        <v>0.1</v>
      </c>
    </row>
    <row r="105" spans="1:13" x14ac:dyDescent="0.2">
      <c r="A105" s="161"/>
      <c r="B105" s="23"/>
      <c r="C105" s="24"/>
      <c r="D105" s="24" t="s">
        <v>449</v>
      </c>
      <c r="E105" s="113">
        <v>0</v>
      </c>
      <c r="F105" s="63"/>
      <c r="G105" s="63"/>
      <c r="H105" s="64"/>
      <c r="I105" s="113">
        <v>0</v>
      </c>
      <c r="J105" s="63">
        <v>4.8</v>
      </c>
      <c r="K105" s="63">
        <v>4.8</v>
      </c>
      <c r="L105" s="63">
        <v>0</v>
      </c>
      <c r="M105" s="63">
        <v>0</v>
      </c>
    </row>
    <row r="106" spans="1:13" x14ac:dyDescent="0.2">
      <c r="A106" s="161"/>
      <c r="B106" s="23"/>
      <c r="C106" s="24"/>
      <c r="D106" s="24" t="s">
        <v>450</v>
      </c>
      <c r="E106" s="113">
        <v>0</v>
      </c>
      <c r="F106" s="63"/>
      <c r="G106" s="63"/>
      <c r="H106" s="64"/>
      <c r="I106" s="113">
        <v>0</v>
      </c>
      <c r="J106" s="63">
        <v>3.5</v>
      </c>
      <c r="K106" s="63">
        <v>3.5</v>
      </c>
      <c r="L106" s="63">
        <v>0</v>
      </c>
      <c r="M106" s="63">
        <v>0</v>
      </c>
    </row>
    <row r="107" spans="1:13" x14ac:dyDescent="0.2">
      <c r="A107" s="161"/>
      <c r="B107" s="23"/>
      <c r="C107" s="24"/>
      <c r="D107" s="24" t="s">
        <v>451</v>
      </c>
      <c r="E107" s="113">
        <v>0</v>
      </c>
      <c r="F107" s="63"/>
      <c r="G107" s="63"/>
      <c r="H107" s="64"/>
      <c r="I107" s="113">
        <v>0</v>
      </c>
      <c r="J107" s="63">
        <v>4.2</v>
      </c>
      <c r="K107" s="63">
        <v>4.2</v>
      </c>
      <c r="L107" s="63">
        <v>0</v>
      </c>
      <c r="M107" s="63">
        <v>0</v>
      </c>
    </row>
    <row r="108" spans="1:13" x14ac:dyDescent="0.2">
      <c r="A108" s="161"/>
      <c r="B108" s="23"/>
      <c r="C108" s="24"/>
      <c r="D108" s="24" t="s">
        <v>452</v>
      </c>
      <c r="E108" s="113">
        <v>0</v>
      </c>
      <c r="F108" s="63"/>
      <c r="G108" s="63"/>
      <c r="H108" s="64"/>
      <c r="I108" s="113">
        <v>0</v>
      </c>
      <c r="J108" s="63">
        <v>5.0999999999999996</v>
      </c>
      <c r="K108" s="63">
        <v>5.0999999999999996</v>
      </c>
      <c r="L108" s="63">
        <v>0</v>
      </c>
      <c r="M108" s="63">
        <v>0</v>
      </c>
    </row>
    <row r="109" spans="1:13" x14ac:dyDescent="0.2">
      <c r="A109" s="161"/>
      <c r="B109" s="23"/>
      <c r="C109" s="24"/>
      <c r="D109" s="24" t="s">
        <v>475</v>
      </c>
      <c r="E109" s="113"/>
      <c r="F109" s="63"/>
      <c r="G109" s="63"/>
      <c r="H109" s="64"/>
      <c r="I109" s="113"/>
      <c r="J109" s="63">
        <v>45.33</v>
      </c>
      <c r="K109" s="63">
        <v>45.33</v>
      </c>
      <c r="L109" s="63">
        <v>0</v>
      </c>
      <c r="M109" s="63">
        <v>0</v>
      </c>
    </row>
    <row r="110" spans="1:13" x14ac:dyDescent="0.2">
      <c r="A110" s="161"/>
      <c r="B110" s="23">
        <v>331</v>
      </c>
      <c r="C110" s="24">
        <v>331002</v>
      </c>
      <c r="D110" s="24" t="s">
        <v>39</v>
      </c>
      <c r="E110" s="113">
        <v>3.6</v>
      </c>
      <c r="F110" s="63"/>
      <c r="G110" s="63"/>
      <c r="H110" s="64"/>
      <c r="I110" s="113">
        <v>3.7</v>
      </c>
      <c r="J110" s="63">
        <v>59.9</v>
      </c>
      <c r="K110" s="63">
        <v>59.9</v>
      </c>
      <c r="L110" s="63">
        <v>3.5</v>
      </c>
      <c r="M110" s="63">
        <v>3.5</v>
      </c>
    </row>
    <row r="111" spans="1:13" x14ac:dyDescent="0.2">
      <c r="A111" s="160"/>
      <c r="B111" s="128"/>
      <c r="C111" s="128"/>
      <c r="D111" s="128" t="s">
        <v>40</v>
      </c>
      <c r="E111" s="114">
        <f>SUM(E112+E115+E116+E117)</f>
        <v>480.3</v>
      </c>
      <c r="F111" s="114" t="e">
        <f>SUM(F112+F115+F116+F117)</f>
        <v>#REF!</v>
      </c>
      <c r="G111" s="114" t="e">
        <f>SUM(G112+G115+G116+G117)</f>
        <v>#REF!</v>
      </c>
      <c r="H111" s="114" t="e">
        <f>SUM(H112+H115+H116+H117)</f>
        <v>#REF!</v>
      </c>
      <c r="I111" s="114">
        <f>SUM(I112+I115+I116+I117)</f>
        <v>353.4</v>
      </c>
      <c r="J111" s="114">
        <f>SUM(J112+J117)</f>
        <v>934.2</v>
      </c>
      <c r="K111" s="114">
        <f>SUM(K112+K117)</f>
        <v>934.2</v>
      </c>
      <c r="L111" s="114">
        <f>SUM(L112+L117)</f>
        <v>862</v>
      </c>
      <c r="M111" s="114">
        <f>SUM(M112+M117)</f>
        <v>962.8</v>
      </c>
    </row>
    <row r="112" spans="1:13" x14ac:dyDescent="0.2">
      <c r="A112" s="160"/>
      <c r="B112" s="23">
        <v>400</v>
      </c>
      <c r="C112" s="23"/>
      <c r="D112" s="23" t="s">
        <v>250</v>
      </c>
      <c r="E112" s="112">
        <f>SUM(E113:E114)</f>
        <v>353.8</v>
      </c>
      <c r="F112" s="112">
        <f>SUM(F113:F114)</f>
        <v>0</v>
      </c>
      <c r="G112" s="112">
        <f>SUM(G113:G114)</f>
        <v>0</v>
      </c>
      <c r="H112" s="112">
        <f>SUM(H113:H114)</f>
        <v>0</v>
      </c>
      <c r="I112" s="112">
        <f>SUM(I113:I114)</f>
        <v>227.5</v>
      </c>
      <c r="J112" s="112">
        <f>SUM(J113:J116)</f>
        <v>566.30000000000007</v>
      </c>
      <c r="K112" s="112">
        <f>SUM(K113:K116)</f>
        <v>566.30000000000007</v>
      </c>
      <c r="L112" s="112">
        <f>SUM(L113:L116)</f>
        <v>445.2</v>
      </c>
      <c r="M112" s="112">
        <f>SUM(M113:M116)</f>
        <v>365.2</v>
      </c>
    </row>
    <row r="113" spans="1:13" x14ac:dyDescent="0.2">
      <c r="A113" s="161"/>
      <c r="B113" s="23"/>
      <c r="C113" s="24">
        <v>454</v>
      </c>
      <c r="D113" s="182" t="s">
        <v>538</v>
      </c>
      <c r="E113" s="121">
        <v>338</v>
      </c>
      <c r="F113" s="65"/>
      <c r="G113" s="65"/>
      <c r="H113" s="141"/>
      <c r="I113" s="121">
        <v>227.5</v>
      </c>
      <c r="J113" s="65">
        <v>270.89999999999998</v>
      </c>
      <c r="K113" s="65">
        <v>270.89999999999998</v>
      </c>
      <c r="L113" s="65">
        <v>270.89999999999998</v>
      </c>
      <c r="M113" s="65">
        <v>270.89999999999998</v>
      </c>
    </row>
    <row r="114" spans="1:13" x14ac:dyDescent="0.2">
      <c r="A114" s="161"/>
      <c r="B114" s="23"/>
      <c r="C114" s="24">
        <v>454</v>
      </c>
      <c r="D114" s="182" t="s">
        <v>539</v>
      </c>
      <c r="E114" s="113">
        <v>15.8</v>
      </c>
      <c r="F114" s="65"/>
      <c r="G114" s="63"/>
      <c r="H114" s="141"/>
      <c r="I114" s="113">
        <v>0</v>
      </c>
      <c r="J114" s="63">
        <v>271.10000000000002</v>
      </c>
      <c r="K114" s="63">
        <v>271.10000000000002</v>
      </c>
      <c r="L114" s="65">
        <v>150</v>
      </c>
      <c r="M114" s="65">
        <v>70</v>
      </c>
    </row>
    <row r="115" spans="1:13" x14ac:dyDescent="0.2">
      <c r="A115" s="161"/>
      <c r="B115" s="23">
        <v>411</v>
      </c>
      <c r="C115" s="24">
        <v>411005</v>
      </c>
      <c r="D115" s="24" t="s">
        <v>476</v>
      </c>
      <c r="E115" s="113">
        <v>0</v>
      </c>
      <c r="F115" s="65"/>
      <c r="G115" s="63"/>
      <c r="H115" s="141"/>
      <c r="I115" s="113">
        <v>13.6</v>
      </c>
      <c r="J115" s="63">
        <v>13.6</v>
      </c>
      <c r="K115" s="63">
        <v>13.6</v>
      </c>
      <c r="L115" s="63">
        <v>13.6</v>
      </c>
      <c r="M115" s="63">
        <v>13.6</v>
      </c>
    </row>
    <row r="116" spans="1:13" x14ac:dyDescent="0.2">
      <c r="A116" s="161"/>
      <c r="B116" s="23">
        <v>411</v>
      </c>
      <c r="C116" s="24">
        <v>411005</v>
      </c>
      <c r="D116" s="24" t="s">
        <v>477</v>
      </c>
      <c r="E116" s="113">
        <v>0</v>
      </c>
      <c r="F116" s="65"/>
      <c r="G116" s="63"/>
      <c r="H116" s="141"/>
      <c r="I116" s="113">
        <v>2.2000000000000002</v>
      </c>
      <c r="J116" s="65">
        <v>10.7</v>
      </c>
      <c r="K116" s="65">
        <v>10.7</v>
      </c>
      <c r="L116" s="65">
        <v>10.7</v>
      </c>
      <c r="M116" s="65">
        <v>10.7</v>
      </c>
    </row>
    <row r="117" spans="1:13" x14ac:dyDescent="0.2">
      <c r="A117" s="160"/>
      <c r="B117" s="23">
        <v>500</v>
      </c>
      <c r="C117" s="23"/>
      <c r="D117" s="23" t="s">
        <v>278</v>
      </c>
      <c r="E117" s="112">
        <f>SUM(E118:E120)</f>
        <v>126.5</v>
      </c>
      <c r="F117" s="112" t="e">
        <f>SUM(F118+F119 +#REF! +F120)</f>
        <v>#REF!</v>
      </c>
      <c r="G117" s="112" t="e">
        <f>SUM(G118+G119 +#REF! +G120)</f>
        <v>#REF!</v>
      </c>
      <c r="H117" s="112" t="e">
        <f>SUM(H118+H119 +#REF! +H120)</f>
        <v>#REF!</v>
      </c>
      <c r="I117" s="112">
        <f>SUM(I118:I120)</f>
        <v>110.1</v>
      </c>
      <c r="J117" s="112">
        <f>SUM(J118:J120)</f>
        <v>367.9</v>
      </c>
      <c r="K117" s="112">
        <f>SUM(K118:K120)</f>
        <v>367.9</v>
      </c>
      <c r="L117" s="112">
        <f>SUM(L118:L120)</f>
        <v>416.8</v>
      </c>
      <c r="M117" s="112">
        <f>SUM(M118:M120)</f>
        <v>597.6</v>
      </c>
    </row>
    <row r="118" spans="1:13" x14ac:dyDescent="0.2">
      <c r="A118" s="160"/>
      <c r="B118" s="23"/>
      <c r="C118" s="62">
        <v>513001</v>
      </c>
      <c r="D118" s="62" t="s">
        <v>427</v>
      </c>
      <c r="E118" s="113">
        <v>0</v>
      </c>
      <c r="F118" s="65"/>
      <c r="G118" s="63"/>
      <c r="H118" s="141"/>
      <c r="I118" s="113">
        <v>110.1</v>
      </c>
      <c r="J118" s="63">
        <v>100</v>
      </c>
      <c r="K118" s="63">
        <v>100</v>
      </c>
      <c r="L118" s="63">
        <v>100</v>
      </c>
      <c r="M118" s="63">
        <v>100</v>
      </c>
    </row>
    <row r="119" spans="1:13" x14ac:dyDescent="0.2">
      <c r="A119" s="161"/>
      <c r="B119" s="23"/>
      <c r="C119" s="68">
        <v>5130025</v>
      </c>
      <c r="D119" s="24" t="s">
        <v>499</v>
      </c>
      <c r="E119" s="121">
        <v>126.5</v>
      </c>
      <c r="F119" s="65"/>
      <c r="G119" s="65"/>
      <c r="H119" s="141"/>
      <c r="I119" s="121">
        <v>0</v>
      </c>
      <c r="J119" s="181">
        <v>267.89999999999998</v>
      </c>
      <c r="K119" s="181">
        <v>267.89999999999998</v>
      </c>
      <c r="L119" s="181">
        <v>316.8</v>
      </c>
      <c r="M119" s="181">
        <v>497.6</v>
      </c>
    </row>
    <row r="120" spans="1:13" x14ac:dyDescent="0.2">
      <c r="A120" s="161"/>
      <c r="B120" s="23"/>
      <c r="C120" s="24">
        <v>51400212</v>
      </c>
      <c r="D120" s="24" t="s">
        <v>478</v>
      </c>
      <c r="E120" s="121">
        <v>0</v>
      </c>
      <c r="F120" s="65"/>
      <c r="G120" s="65"/>
      <c r="H120" s="141"/>
      <c r="I120" s="121">
        <v>0</v>
      </c>
      <c r="J120" s="65">
        <v>0</v>
      </c>
      <c r="K120" s="65">
        <v>0</v>
      </c>
      <c r="L120" s="65">
        <v>0</v>
      </c>
      <c r="M120" s="65">
        <v>0</v>
      </c>
    </row>
    <row r="121" spans="1:13" x14ac:dyDescent="0.2">
      <c r="A121" s="160"/>
      <c r="B121" s="128"/>
      <c r="C121" s="128"/>
      <c r="D121" s="128" t="s">
        <v>41</v>
      </c>
      <c r="E121" s="114">
        <f t="shared" ref="E121:M121" si="15">SUM(E122+E125)</f>
        <v>23.5</v>
      </c>
      <c r="F121" s="114">
        <f t="shared" si="15"/>
        <v>0</v>
      </c>
      <c r="G121" s="114">
        <f t="shared" si="15"/>
        <v>0</v>
      </c>
      <c r="H121" s="114">
        <f t="shared" si="15"/>
        <v>0</v>
      </c>
      <c r="I121" s="114">
        <f t="shared" si="15"/>
        <v>68.5</v>
      </c>
      <c r="J121" s="114">
        <f t="shared" si="15"/>
        <v>2239.5299999999997</v>
      </c>
      <c r="K121" s="114">
        <f t="shared" si="15"/>
        <v>2239.5299999999997</v>
      </c>
      <c r="L121" s="114">
        <f t="shared" si="15"/>
        <v>108.19999999999999</v>
      </c>
      <c r="M121" s="114">
        <f t="shared" si="15"/>
        <v>91.6</v>
      </c>
    </row>
    <row r="122" spans="1:13" x14ac:dyDescent="0.2">
      <c r="A122" s="160"/>
      <c r="B122" s="23">
        <v>230</v>
      </c>
      <c r="C122" s="23"/>
      <c r="D122" s="23" t="s">
        <v>42</v>
      </c>
      <c r="E122" s="112">
        <f t="shared" ref="E122:M122" si="16">SUM(E123:E124)</f>
        <v>2.7</v>
      </c>
      <c r="F122" s="112">
        <f t="shared" si="16"/>
        <v>0</v>
      </c>
      <c r="G122" s="112">
        <f t="shared" si="16"/>
        <v>0</v>
      </c>
      <c r="H122" s="112">
        <f t="shared" si="16"/>
        <v>0</v>
      </c>
      <c r="I122" s="112">
        <f t="shared" si="16"/>
        <v>68.5</v>
      </c>
      <c r="J122" s="112">
        <f t="shared" si="16"/>
        <v>8.6</v>
      </c>
      <c r="K122" s="112">
        <f t="shared" si="16"/>
        <v>8.6</v>
      </c>
      <c r="L122" s="112">
        <f t="shared" si="16"/>
        <v>8.6</v>
      </c>
      <c r="M122" s="112">
        <f t="shared" si="16"/>
        <v>8.6</v>
      </c>
    </row>
    <row r="123" spans="1:13" x14ac:dyDescent="0.2">
      <c r="A123" s="161"/>
      <c r="B123" s="23"/>
      <c r="C123" s="24">
        <v>231</v>
      </c>
      <c r="D123" s="24" t="s">
        <v>374</v>
      </c>
      <c r="E123" s="113">
        <v>2.7</v>
      </c>
      <c r="F123" s="63"/>
      <c r="G123" s="63"/>
      <c r="H123" s="64"/>
      <c r="I123" s="113">
        <v>47</v>
      </c>
      <c r="J123" s="63">
        <v>2</v>
      </c>
      <c r="K123" s="63">
        <v>2</v>
      </c>
      <c r="L123" s="63">
        <v>2</v>
      </c>
      <c r="M123" s="63">
        <v>2</v>
      </c>
    </row>
    <row r="124" spans="1:13" x14ac:dyDescent="0.2">
      <c r="A124" s="161"/>
      <c r="B124" s="23"/>
      <c r="C124" s="24">
        <v>233</v>
      </c>
      <c r="D124" s="24" t="s">
        <v>43</v>
      </c>
      <c r="E124" s="113">
        <v>0</v>
      </c>
      <c r="F124" s="63"/>
      <c r="G124" s="63"/>
      <c r="H124" s="64"/>
      <c r="I124" s="113">
        <v>21.5</v>
      </c>
      <c r="J124" s="63">
        <v>6.6</v>
      </c>
      <c r="K124" s="63">
        <v>6.6</v>
      </c>
      <c r="L124" s="63">
        <v>6.6</v>
      </c>
      <c r="M124" s="63">
        <v>6.6</v>
      </c>
    </row>
    <row r="125" spans="1:13" x14ac:dyDescent="0.2">
      <c r="A125" s="160"/>
      <c r="B125" s="23">
        <v>300</v>
      </c>
      <c r="C125" s="23"/>
      <c r="D125" s="23" t="s">
        <v>44</v>
      </c>
      <c r="E125" s="112">
        <f t="shared" ref="E125:M125" si="17">SUM(E126:E133)</f>
        <v>20.8</v>
      </c>
      <c r="F125" s="112">
        <f t="shared" si="17"/>
        <v>0</v>
      </c>
      <c r="G125" s="112">
        <f t="shared" si="17"/>
        <v>0</v>
      </c>
      <c r="H125" s="112">
        <f t="shared" si="17"/>
        <v>0</v>
      </c>
      <c r="I125" s="112">
        <f t="shared" si="17"/>
        <v>0</v>
      </c>
      <c r="J125" s="112">
        <f t="shared" si="17"/>
        <v>2230.9299999999998</v>
      </c>
      <c r="K125" s="112">
        <f t="shared" si="17"/>
        <v>2230.9299999999998</v>
      </c>
      <c r="L125" s="112">
        <f t="shared" si="17"/>
        <v>99.6</v>
      </c>
      <c r="M125" s="112">
        <f t="shared" si="17"/>
        <v>83</v>
      </c>
    </row>
    <row r="126" spans="1:13" x14ac:dyDescent="0.2">
      <c r="A126" s="161"/>
      <c r="B126" s="23"/>
      <c r="C126" s="24">
        <v>3217</v>
      </c>
      <c r="D126" s="24" t="s">
        <v>45</v>
      </c>
      <c r="E126" s="113">
        <v>0.8</v>
      </c>
      <c r="F126" s="63"/>
      <c r="G126" s="63"/>
      <c r="H126" s="64"/>
      <c r="I126" s="113">
        <v>0</v>
      </c>
      <c r="J126" s="63">
        <v>16.63</v>
      </c>
      <c r="K126" s="63">
        <v>16.63</v>
      </c>
      <c r="L126" s="63">
        <v>16.600000000000001</v>
      </c>
      <c r="M126" s="63">
        <v>0</v>
      </c>
    </row>
    <row r="127" spans="1:13" x14ac:dyDescent="0.2">
      <c r="A127" s="161"/>
      <c r="B127" s="23"/>
      <c r="C127" s="24">
        <v>322001</v>
      </c>
      <c r="D127" s="24" t="s">
        <v>479</v>
      </c>
      <c r="E127" s="113"/>
      <c r="F127" s="63"/>
      <c r="G127" s="63"/>
      <c r="H127" s="141"/>
      <c r="I127" s="113"/>
      <c r="J127" s="63">
        <v>41.5</v>
      </c>
      <c r="K127" s="63">
        <v>41.5</v>
      </c>
      <c r="L127" s="63">
        <v>83</v>
      </c>
      <c r="M127" s="63">
        <v>83</v>
      </c>
    </row>
    <row r="128" spans="1:13" x14ac:dyDescent="0.2">
      <c r="A128" s="161"/>
      <c r="B128" s="23"/>
      <c r="C128" s="24">
        <v>32119</v>
      </c>
      <c r="D128" s="24" t="s">
        <v>514</v>
      </c>
      <c r="E128" s="121">
        <v>10</v>
      </c>
      <c r="F128" s="63"/>
      <c r="G128" s="65"/>
      <c r="H128" s="64"/>
      <c r="I128" s="121"/>
      <c r="J128" s="65">
        <v>401.1</v>
      </c>
      <c r="K128" s="65">
        <v>401.1</v>
      </c>
      <c r="L128" s="65">
        <v>0</v>
      </c>
      <c r="M128" s="65">
        <v>0</v>
      </c>
    </row>
    <row r="129" spans="1:13" x14ac:dyDescent="0.2">
      <c r="A129" s="161"/>
      <c r="B129" s="23"/>
      <c r="C129" s="24">
        <v>32120</v>
      </c>
      <c r="D129" s="150" t="s">
        <v>513</v>
      </c>
      <c r="E129" s="113">
        <v>10</v>
      </c>
      <c r="F129" s="63"/>
      <c r="G129" s="63"/>
      <c r="H129" s="64"/>
      <c r="I129" s="113"/>
      <c r="J129" s="63">
        <v>323.10000000000002</v>
      </c>
      <c r="K129" s="63">
        <v>323.10000000000002</v>
      </c>
      <c r="L129" s="65">
        <v>0</v>
      </c>
      <c r="M129" s="65">
        <v>0</v>
      </c>
    </row>
    <row r="130" spans="1:13" x14ac:dyDescent="0.2">
      <c r="A130" s="161"/>
      <c r="B130" s="23"/>
      <c r="C130" s="24">
        <v>3216</v>
      </c>
      <c r="D130" s="24" t="s">
        <v>498</v>
      </c>
      <c r="E130" s="113"/>
      <c r="F130" s="63"/>
      <c r="G130" s="63"/>
      <c r="H130" s="64"/>
      <c r="I130" s="113"/>
      <c r="J130" s="63">
        <v>773.4</v>
      </c>
      <c r="K130" s="63">
        <v>773.4</v>
      </c>
      <c r="L130" s="65">
        <v>0</v>
      </c>
      <c r="M130" s="65">
        <v>0</v>
      </c>
    </row>
    <row r="131" spans="1:13" ht="8.25" hidden="1" customHeight="1" x14ac:dyDescent="0.2">
      <c r="A131" s="161"/>
      <c r="B131" s="23"/>
      <c r="C131" s="24"/>
      <c r="D131" s="150"/>
      <c r="E131" s="113"/>
      <c r="F131" s="63"/>
      <c r="G131" s="63"/>
      <c r="H131" s="64"/>
      <c r="I131" s="113"/>
      <c r="J131" s="63"/>
      <c r="K131" s="63"/>
      <c r="L131" s="65"/>
      <c r="M131" s="65"/>
    </row>
    <row r="132" spans="1:13" x14ac:dyDescent="0.2">
      <c r="A132" s="161"/>
      <c r="B132" s="23"/>
      <c r="C132" s="24">
        <v>32110</v>
      </c>
      <c r="D132" s="24" t="s">
        <v>340</v>
      </c>
      <c r="E132" s="113"/>
      <c r="F132" s="63"/>
      <c r="G132" s="63"/>
      <c r="H132" s="64"/>
      <c r="I132" s="113"/>
      <c r="J132" s="63">
        <v>465.5</v>
      </c>
      <c r="K132" s="63">
        <v>465.5</v>
      </c>
      <c r="L132" s="65">
        <v>0</v>
      </c>
      <c r="M132" s="65">
        <v>0</v>
      </c>
    </row>
    <row r="133" spans="1:13" x14ac:dyDescent="0.2">
      <c r="A133" s="161"/>
      <c r="B133" s="23"/>
      <c r="C133" s="24" t="s">
        <v>408</v>
      </c>
      <c r="D133" s="24" t="s">
        <v>367</v>
      </c>
      <c r="E133" s="113"/>
      <c r="F133" s="63"/>
      <c r="G133" s="63"/>
      <c r="H133" s="64"/>
      <c r="I133" s="113"/>
      <c r="J133" s="63">
        <v>209.7</v>
      </c>
      <c r="K133" s="63">
        <v>209.7</v>
      </c>
      <c r="L133" s="65">
        <v>0</v>
      </c>
      <c r="M133" s="65">
        <v>0</v>
      </c>
    </row>
    <row r="134" spans="1:13" x14ac:dyDescent="0.2">
      <c r="A134" s="160"/>
      <c r="B134" s="128"/>
      <c r="C134" s="128"/>
      <c r="D134" s="128" t="s">
        <v>269</v>
      </c>
      <c r="E134" s="114">
        <v>0</v>
      </c>
      <c r="F134" s="114" t="e">
        <f>SUM(F135 +#REF!)</f>
        <v>#REF!</v>
      </c>
      <c r="G134" s="114" t="e">
        <f>SUM(G135 +#REF!)</f>
        <v>#REF!</v>
      </c>
      <c r="H134" s="114" t="e">
        <f>SUM(H135 +#REF!)</f>
        <v>#REF!</v>
      </c>
      <c r="I134" s="114">
        <f>SUM(I135)</f>
        <v>0</v>
      </c>
      <c r="J134" s="114">
        <f>SUM(J135 )</f>
        <v>0</v>
      </c>
      <c r="K134" s="114">
        <f>SUM(K135 )</f>
        <v>0</v>
      </c>
      <c r="L134" s="114">
        <f>SUM(L135 )</f>
        <v>0</v>
      </c>
      <c r="M134" s="114">
        <f>SUM(M135 )</f>
        <v>0</v>
      </c>
    </row>
    <row r="135" spans="1:13" x14ac:dyDescent="0.2">
      <c r="A135" s="161"/>
      <c r="B135" s="30"/>
      <c r="C135" s="31"/>
      <c r="D135" s="24" t="s">
        <v>473</v>
      </c>
      <c r="E135" s="118">
        <v>0</v>
      </c>
      <c r="F135" s="67"/>
      <c r="G135" s="67"/>
      <c r="H135" s="61"/>
      <c r="I135" s="118">
        <v>0</v>
      </c>
      <c r="J135" s="67">
        <v>0</v>
      </c>
      <c r="K135" s="67">
        <v>0</v>
      </c>
      <c r="L135" s="67">
        <v>0</v>
      </c>
      <c r="M135" s="67">
        <v>0</v>
      </c>
    </row>
    <row r="136" spans="1:13" ht="15.75" x14ac:dyDescent="0.25">
      <c r="A136" s="163"/>
      <c r="B136" s="129" t="s">
        <v>46</v>
      </c>
      <c r="C136" s="33"/>
      <c r="D136" s="33"/>
      <c r="E136" s="119"/>
      <c r="F136" s="72"/>
      <c r="G136" s="71"/>
      <c r="H136" s="73"/>
      <c r="I136" s="119"/>
      <c r="J136" s="71"/>
      <c r="K136" s="71"/>
      <c r="L136" s="71"/>
      <c r="M136" s="71"/>
    </row>
    <row r="137" spans="1:13" x14ac:dyDescent="0.2">
      <c r="A137" s="160"/>
      <c r="B137" s="39"/>
      <c r="C137" s="39"/>
      <c r="D137" s="39" t="s">
        <v>330</v>
      </c>
      <c r="E137" s="120">
        <f>SUM(E138+E218+E223+E225+E228+E232+E256+E258+E271+E275+E284+E293+E302+E310+E350+E356+E441+E375+E449+E481+E486+E267)</f>
        <v>2763.1</v>
      </c>
      <c r="F137" s="120">
        <f>SUM(F138+F218+F223+F225+F228+F232+F256+F258+F271+F275+F284+F293+F302+F310+F350+F441+F375+F449+F481+F486+F267)</f>
        <v>2.4</v>
      </c>
      <c r="G137" s="120">
        <f>SUM(G138+G218+G223+G225+G228+G232+G256+G258+G271+G275+G284+G293+G302+G310+G350+G441+G375+G449+G481+G486+G267)</f>
        <v>2.4</v>
      </c>
      <c r="H137" s="120">
        <f>SUM(H138+H218+H223+H225+H228+H232+H256+H258+H271+H275+H284+H293+H302+H310+H350+H441+H375+H449+H481+H486+H267)</f>
        <v>2.4</v>
      </c>
      <c r="I137" s="120">
        <f>SUM(I138+I218+I223+I225+I228+I232+I256+I258+I271+I275+I284+I293+I302+I310+I350+I441+I375+I449+I481+I486+I267)</f>
        <v>2047.8</v>
      </c>
      <c r="J137" s="120">
        <f>SUM(J138+J218+J223+J225+J228+J232+J256+J258+J267+J271+J275+J284+J293+J302+J310+J350+J356+J375+J441+J449+J481+J486)</f>
        <v>2847.8499999999995</v>
      </c>
      <c r="K137" s="120">
        <f>SUM(K138+K218+K223+K225+K228+K232+K256+K258+K267+K271+K275+K284+K293+K302+K310+K350+K356+K375+K441+K449+K481+K486)</f>
        <v>2847.8499999999995</v>
      </c>
      <c r="L137" s="120">
        <f>SUM(L138+L218+L223+L225+L228+L232+L256+L258+L267+L271+L275+L284+L293+L302+L310+L350+L356+L375+L441+L449+L481+L486)</f>
        <v>2883.2499999999995</v>
      </c>
      <c r="M137" s="120">
        <f>SUM(M138+M218+M223+M225+M228+M232+M256+M258+M267+M271+M275+M284+M293+M302+M310+M350+M356+M375+M441+M449+M481+M486)</f>
        <v>2949.35</v>
      </c>
    </row>
    <row r="138" spans="1:13" x14ac:dyDescent="0.2">
      <c r="A138" s="160"/>
      <c r="B138" s="39" t="s">
        <v>47</v>
      </c>
      <c r="C138" s="39"/>
      <c r="D138" s="39" t="s">
        <v>48</v>
      </c>
      <c r="E138" s="120">
        <f t="shared" ref="E138:M138" si="18">SUM(E139+E142+E145+E153+E167+E174+E181+E209)</f>
        <v>440.1</v>
      </c>
      <c r="F138" s="120">
        <f t="shared" si="18"/>
        <v>0</v>
      </c>
      <c r="G138" s="120">
        <f t="shared" si="18"/>
        <v>0</v>
      </c>
      <c r="H138" s="120">
        <f t="shared" si="18"/>
        <v>0</v>
      </c>
      <c r="I138" s="120">
        <f t="shared" si="18"/>
        <v>428.59999999999985</v>
      </c>
      <c r="J138" s="120">
        <f t="shared" si="18"/>
        <v>567.79999999999995</v>
      </c>
      <c r="K138" s="120">
        <f t="shared" si="18"/>
        <v>567.79999999999995</v>
      </c>
      <c r="L138" s="120">
        <f t="shared" si="18"/>
        <v>575</v>
      </c>
      <c r="M138" s="120">
        <f t="shared" si="18"/>
        <v>579.59999999999991</v>
      </c>
    </row>
    <row r="139" spans="1:13" x14ac:dyDescent="0.2">
      <c r="A139" s="160"/>
      <c r="B139" s="36"/>
      <c r="C139" s="36"/>
      <c r="D139" s="36" t="s">
        <v>49</v>
      </c>
      <c r="E139" s="112">
        <f t="shared" ref="E139:M139" si="19">SUM(E140:E141)</f>
        <v>259.7</v>
      </c>
      <c r="F139" s="112">
        <f t="shared" si="19"/>
        <v>0</v>
      </c>
      <c r="G139" s="112">
        <f t="shared" si="19"/>
        <v>0</v>
      </c>
      <c r="H139" s="112">
        <f t="shared" si="19"/>
        <v>0</v>
      </c>
      <c r="I139" s="112">
        <f t="shared" si="19"/>
        <v>265.2</v>
      </c>
      <c r="J139" s="112">
        <f t="shared" si="19"/>
        <v>265.60000000000002</v>
      </c>
      <c r="K139" s="112">
        <f t="shared" si="19"/>
        <v>265.60000000000002</v>
      </c>
      <c r="L139" s="112">
        <f t="shared" si="19"/>
        <v>274</v>
      </c>
      <c r="M139" s="112">
        <f t="shared" si="19"/>
        <v>278.5</v>
      </c>
    </row>
    <row r="140" spans="1:13" x14ac:dyDescent="0.2">
      <c r="A140" s="161"/>
      <c r="B140" s="36">
        <v>610</v>
      </c>
      <c r="C140" s="37"/>
      <c r="D140" s="37" t="s">
        <v>50</v>
      </c>
      <c r="E140" s="121">
        <v>188.4</v>
      </c>
      <c r="F140" s="70"/>
      <c r="G140" s="66"/>
      <c r="H140" s="76"/>
      <c r="I140" s="121">
        <v>188.2</v>
      </c>
      <c r="J140" s="65">
        <v>188.5</v>
      </c>
      <c r="K140" s="65">
        <v>188.5</v>
      </c>
      <c r="L140" s="65">
        <v>196</v>
      </c>
      <c r="M140" s="65">
        <v>200</v>
      </c>
    </row>
    <row r="141" spans="1:13" x14ac:dyDescent="0.2">
      <c r="A141" s="161"/>
      <c r="B141" s="36">
        <v>620</v>
      </c>
      <c r="C141" s="37"/>
      <c r="D141" s="37" t="s">
        <v>51</v>
      </c>
      <c r="E141" s="121">
        <v>71.3</v>
      </c>
      <c r="F141" s="70"/>
      <c r="G141" s="60"/>
      <c r="H141" s="77"/>
      <c r="I141" s="121">
        <v>77</v>
      </c>
      <c r="J141" s="63">
        <v>77.099999999999994</v>
      </c>
      <c r="K141" s="63">
        <v>77.099999999999994</v>
      </c>
      <c r="L141" s="65">
        <v>78</v>
      </c>
      <c r="M141" s="65">
        <v>78.5</v>
      </c>
    </row>
    <row r="142" spans="1:13" x14ac:dyDescent="0.2">
      <c r="A142" s="160"/>
      <c r="B142" s="36">
        <v>631</v>
      </c>
      <c r="C142" s="36"/>
      <c r="D142" s="36" t="s">
        <v>52</v>
      </c>
      <c r="E142" s="112">
        <f t="shared" ref="E142:M142" si="20">SUM(E143:E144)</f>
        <v>1.5</v>
      </c>
      <c r="F142" s="112">
        <f t="shared" si="20"/>
        <v>0</v>
      </c>
      <c r="G142" s="112">
        <f t="shared" si="20"/>
        <v>0</v>
      </c>
      <c r="H142" s="112">
        <f t="shared" si="20"/>
        <v>0</v>
      </c>
      <c r="I142" s="112">
        <f t="shared" si="20"/>
        <v>0.89999999999999991</v>
      </c>
      <c r="J142" s="112">
        <f t="shared" si="20"/>
        <v>0.89999999999999991</v>
      </c>
      <c r="K142" s="112">
        <f t="shared" si="20"/>
        <v>0.89999999999999991</v>
      </c>
      <c r="L142" s="65">
        <f t="shared" si="20"/>
        <v>0.89999999999999991</v>
      </c>
      <c r="M142" s="65">
        <f t="shared" si="20"/>
        <v>0.89999999999999991</v>
      </c>
    </row>
    <row r="143" spans="1:13" x14ac:dyDescent="0.2">
      <c r="A143" s="161"/>
      <c r="B143" s="36"/>
      <c r="C143" s="37">
        <v>631001</v>
      </c>
      <c r="D143" s="37" t="s">
        <v>53</v>
      </c>
      <c r="E143" s="121">
        <v>0.9</v>
      </c>
      <c r="F143" s="70"/>
      <c r="G143" s="60"/>
      <c r="H143" s="77"/>
      <c r="I143" s="121">
        <v>0.6</v>
      </c>
      <c r="J143" s="63">
        <v>0.6</v>
      </c>
      <c r="K143" s="63">
        <v>0.6</v>
      </c>
      <c r="L143" s="65">
        <v>0.6</v>
      </c>
      <c r="M143" s="65">
        <v>0.6</v>
      </c>
    </row>
    <row r="144" spans="1:13" x14ac:dyDescent="0.2">
      <c r="A144" s="161"/>
      <c r="B144" s="36"/>
      <c r="C144" s="37">
        <v>631002</v>
      </c>
      <c r="D144" s="37" t="s">
        <v>54</v>
      </c>
      <c r="E144" s="121">
        <v>0.6</v>
      </c>
      <c r="F144" s="70"/>
      <c r="G144" s="60"/>
      <c r="H144" s="77"/>
      <c r="I144" s="121">
        <v>0.3</v>
      </c>
      <c r="J144" s="63">
        <v>0.3</v>
      </c>
      <c r="K144" s="63">
        <v>0.3</v>
      </c>
      <c r="L144" s="65">
        <v>0.3</v>
      </c>
      <c r="M144" s="65">
        <v>0.3</v>
      </c>
    </row>
    <row r="145" spans="1:13" x14ac:dyDescent="0.2">
      <c r="A145" s="160"/>
      <c r="B145" s="36">
        <v>632</v>
      </c>
      <c r="C145" s="36"/>
      <c r="D145" s="36" t="s">
        <v>55</v>
      </c>
      <c r="E145" s="112">
        <f t="shared" ref="E145:M145" si="21">SUM(E146:E152)</f>
        <v>47.199999999999996</v>
      </c>
      <c r="F145" s="112">
        <f t="shared" si="21"/>
        <v>0</v>
      </c>
      <c r="G145" s="112">
        <f t="shared" si="21"/>
        <v>0</v>
      </c>
      <c r="H145" s="112">
        <f t="shared" si="21"/>
        <v>0</v>
      </c>
      <c r="I145" s="112">
        <f t="shared" si="21"/>
        <v>54.599999999999994</v>
      </c>
      <c r="J145" s="112">
        <f t="shared" si="21"/>
        <v>54.3</v>
      </c>
      <c r="K145" s="112">
        <f t="shared" si="21"/>
        <v>54.3</v>
      </c>
      <c r="L145" s="65">
        <f t="shared" si="21"/>
        <v>54.3</v>
      </c>
      <c r="M145" s="65">
        <f t="shared" si="21"/>
        <v>54.3</v>
      </c>
    </row>
    <row r="146" spans="1:13" x14ac:dyDescent="0.2">
      <c r="A146" s="161"/>
      <c r="B146" s="36"/>
      <c r="C146" s="37">
        <v>6320011</v>
      </c>
      <c r="D146" s="37" t="s">
        <v>56</v>
      </c>
      <c r="E146" s="121">
        <v>9.6</v>
      </c>
      <c r="F146" s="70"/>
      <c r="G146" s="60"/>
      <c r="H146" s="77"/>
      <c r="I146" s="121">
        <v>10.4</v>
      </c>
      <c r="J146" s="63">
        <v>11</v>
      </c>
      <c r="K146" s="63">
        <v>11</v>
      </c>
      <c r="L146" s="65">
        <v>11</v>
      </c>
      <c r="M146" s="65">
        <v>11</v>
      </c>
    </row>
    <row r="147" spans="1:13" x14ac:dyDescent="0.2">
      <c r="A147" s="161"/>
      <c r="B147" s="36"/>
      <c r="C147" s="37">
        <v>6320012</v>
      </c>
      <c r="D147" s="37" t="s">
        <v>57</v>
      </c>
      <c r="E147" s="121">
        <v>22.9</v>
      </c>
      <c r="F147" s="70"/>
      <c r="G147" s="60"/>
      <c r="H147" s="77"/>
      <c r="I147" s="121">
        <v>26.2</v>
      </c>
      <c r="J147" s="63">
        <v>26</v>
      </c>
      <c r="K147" s="63">
        <v>26</v>
      </c>
      <c r="L147" s="65">
        <v>26</v>
      </c>
      <c r="M147" s="65">
        <v>26</v>
      </c>
    </row>
    <row r="148" spans="1:13" x14ac:dyDescent="0.2">
      <c r="A148" s="161"/>
      <c r="B148" s="36"/>
      <c r="C148" s="37">
        <v>632002</v>
      </c>
      <c r="D148" s="37" t="s">
        <v>58</v>
      </c>
      <c r="E148" s="121">
        <v>1.5</v>
      </c>
      <c r="F148" s="70"/>
      <c r="G148" s="60"/>
      <c r="H148" s="77"/>
      <c r="I148" s="121">
        <v>2.8</v>
      </c>
      <c r="J148" s="63">
        <v>2.8</v>
      </c>
      <c r="K148" s="63">
        <v>2.8</v>
      </c>
      <c r="L148" s="65">
        <v>2.8</v>
      </c>
      <c r="M148" s="65">
        <v>2.8</v>
      </c>
    </row>
    <row r="149" spans="1:13" x14ac:dyDescent="0.2">
      <c r="A149" s="161"/>
      <c r="B149" s="36"/>
      <c r="C149" s="37">
        <v>6320031</v>
      </c>
      <c r="D149" s="37" t="s">
        <v>59</v>
      </c>
      <c r="E149" s="121">
        <v>6.9</v>
      </c>
      <c r="F149" s="70"/>
      <c r="G149" s="60"/>
      <c r="H149" s="77"/>
      <c r="I149" s="121">
        <v>5.8</v>
      </c>
      <c r="J149" s="63">
        <v>5</v>
      </c>
      <c r="K149" s="63">
        <v>5</v>
      </c>
      <c r="L149" s="65">
        <v>5</v>
      </c>
      <c r="M149" s="65">
        <v>5</v>
      </c>
    </row>
    <row r="150" spans="1:13" x14ac:dyDescent="0.2">
      <c r="A150" s="161"/>
      <c r="B150" s="36"/>
      <c r="C150" s="37">
        <v>6320032</v>
      </c>
      <c r="D150" s="37" t="s">
        <v>60</v>
      </c>
      <c r="E150" s="121">
        <v>0.9</v>
      </c>
      <c r="F150" s="70"/>
      <c r="G150" s="60"/>
      <c r="H150" s="77"/>
      <c r="I150" s="121">
        <v>1</v>
      </c>
      <c r="J150" s="63">
        <v>1</v>
      </c>
      <c r="K150" s="63">
        <v>1</v>
      </c>
      <c r="L150" s="65">
        <v>1</v>
      </c>
      <c r="M150" s="65">
        <v>1</v>
      </c>
    </row>
    <row r="151" spans="1:13" x14ac:dyDescent="0.2">
      <c r="A151" s="161"/>
      <c r="B151" s="36"/>
      <c r="C151" s="37">
        <v>6320033</v>
      </c>
      <c r="D151" s="37" t="s">
        <v>61</v>
      </c>
      <c r="E151" s="121">
        <v>5.0999999999999996</v>
      </c>
      <c r="F151" s="70"/>
      <c r="G151" s="60"/>
      <c r="H151" s="77"/>
      <c r="I151" s="121">
        <v>7.9</v>
      </c>
      <c r="J151" s="63">
        <v>8</v>
      </c>
      <c r="K151" s="63">
        <v>8</v>
      </c>
      <c r="L151" s="65">
        <v>8</v>
      </c>
      <c r="M151" s="65">
        <v>8</v>
      </c>
    </row>
    <row r="152" spans="1:13" x14ac:dyDescent="0.2">
      <c r="A152" s="161"/>
      <c r="B152" s="36"/>
      <c r="C152" s="37">
        <v>6320034</v>
      </c>
      <c r="D152" s="37" t="s">
        <v>62</v>
      </c>
      <c r="E152" s="121">
        <v>0.3</v>
      </c>
      <c r="F152" s="70"/>
      <c r="G152" s="60"/>
      <c r="H152" s="77"/>
      <c r="I152" s="121">
        <v>0.5</v>
      </c>
      <c r="J152" s="63">
        <v>0.5</v>
      </c>
      <c r="K152" s="63">
        <v>0.5</v>
      </c>
      <c r="L152" s="65">
        <v>0.5</v>
      </c>
      <c r="M152" s="65">
        <v>0.5</v>
      </c>
    </row>
    <row r="153" spans="1:13" x14ac:dyDescent="0.2">
      <c r="A153" s="160"/>
      <c r="B153" s="36">
        <v>633</v>
      </c>
      <c r="C153" s="36"/>
      <c r="D153" s="36" t="s">
        <v>63</v>
      </c>
      <c r="E153" s="112">
        <f t="shared" ref="E153:M153" si="22">SUM(E154:E166)</f>
        <v>20</v>
      </c>
      <c r="F153" s="112">
        <f t="shared" si="22"/>
        <v>0</v>
      </c>
      <c r="G153" s="112">
        <f t="shared" si="22"/>
        <v>0</v>
      </c>
      <c r="H153" s="112">
        <f t="shared" si="22"/>
        <v>0</v>
      </c>
      <c r="I153" s="112">
        <f t="shared" si="22"/>
        <v>18.2</v>
      </c>
      <c r="J153" s="112">
        <f t="shared" si="22"/>
        <v>35.299999999999997</v>
      </c>
      <c r="K153" s="112">
        <f t="shared" si="22"/>
        <v>35.299999999999997</v>
      </c>
      <c r="L153" s="65">
        <f t="shared" si="22"/>
        <v>41.300000000000004</v>
      </c>
      <c r="M153" s="65">
        <f t="shared" si="22"/>
        <v>41.300000000000004</v>
      </c>
    </row>
    <row r="154" spans="1:13" x14ac:dyDescent="0.2">
      <c r="A154" s="161"/>
      <c r="B154" s="36"/>
      <c r="C154" s="37">
        <v>633001</v>
      </c>
      <c r="D154" s="37" t="s">
        <v>64</v>
      </c>
      <c r="E154" s="121">
        <v>0</v>
      </c>
      <c r="F154" s="70"/>
      <c r="G154" s="60"/>
      <c r="H154" s="77"/>
      <c r="I154" s="121">
        <v>0.4</v>
      </c>
      <c r="J154" s="151">
        <v>15</v>
      </c>
      <c r="K154" s="151">
        <v>15</v>
      </c>
      <c r="L154" s="181">
        <v>20</v>
      </c>
      <c r="M154" s="181">
        <v>20</v>
      </c>
    </row>
    <row r="155" spans="1:13" x14ac:dyDescent="0.2">
      <c r="A155" s="161"/>
      <c r="B155" s="36"/>
      <c r="C155" s="37">
        <v>633002</v>
      </c>
      <c r="D155" s="37" t="s">
        <v>65</v>
      </c>
      <c r="E155" s="121">
        <v>0.3</v>
      </c>
      <c r="F155" s="70"/>
      <c r="G155" s="60"/>
      <c r="H155" s="77"/>
      <c r="I155" s="121">
        <v>0.2</v>
      </c>
      <c r="J155" s="151">
        <v>2.5</v>
      </c>
      <c r="K155" s="151">
        <v>2.5</v>
      </c>
      <c r="L155" s="181">
        <v>3</v>
      </c>
      <c r="M155" s="181">
        <v>3</v>
      </c>
    </row>
    <row r="156" spans="1:13" x14ac:dyDescent="0.2">
      <c r="A156" s="161"/>
      <c r="B156" s="36"/>
      <c r="C156" s="37">
        <v>633004</v>
      </c>
      <c r="D156" s="37" t="s">
        <v>66</v>
      </c>
      <c r="E156" s="121">
        <v>0.5</v>
      </c>
      <c r="F156" s="70"/>
      <c r="G156" s="60"/>
      <c r="H156" s="77"/>
      <c r="I156" s="121">
        <v>0.3</v>
      </c>
      <c r="J156" s="63">
        <v>1</v>
      </c>
      <c r="K156" s="63">
        <v>1</v>
      </c>
      <c r="L156" s="65">
        <v>1.5</v>
      </c>
      <c r="M156" s="65">
        <v>1.5</v>
      </c>
    </row>
    <row r="157" spans="1:13" x14ac:dyDescent="0.2">
      <c r="A157" s="161"/>
      <c r="B157" s="36"/>
      <c r="C157" s="37">
        <v>6330061</v>
      </c>
      <c r="D157" s="37" t="s">
        <v>190</v>
      </c>
      <c r="E157" s="121">
        <v>2.6</v>
      </c>
      <c r="F157" s="70"/>
      <c r="G157" s="60"/>
      <c r="H157" s="77"/>
      <c r="I157" s="121">
        <v>2.7</v>
      </c>
      <c r="J157" s="63">
        <v>2.8</v>
      </c>
      <c r="K157" s="63">
        <v>2.8</v>
      </c>
      <c r="L157" s="65">
        <v>2.8</v>
      </c>
      <c r="M157" s="65">
        <v>2.8</v>
      </c>
    </row>
    <row r="158" spans="1:13" x14ac:dyDescent="0.2">
      <c r="A158" s="161"/>
      <c r="B158" s="36"/>
      <c r="C158" s="37">
        <v>6330062</v>
      </c>
      <c r="D158" s="37" t="s">
        <v>67</v>
      </c>
      <c r="E158" s="121">
        <v>1.5</v>
      </c>
      <c r="F158" s="70"/>
      <c r="G158" s="60"/>
      <c r="H158" s="77"/>
      <c r="I158" s="121">
        <v>1.3</v>
      </c>
      <c r="J158" s="63">
        <v>1.5</v>
      </c>
      <c r="K158" s="63">
        <v>1.5</v>
      </c>
      <c r="L158" s="65">
        <v>1.5</v>
      </c>
      <c r="M158" s="65">
        <v>1.5</v>
      </c>
    </row>
    <row r="159" spans="1:13" x14ac:dyDescent="0.2">
      <c r="A159" s="161"/>
      <c r="B159" s="36"/>
      <c r="C159" s="37">
        <v>6330063</v>
      </c>
      <c r="D159" s="37" t="s">
        <v>68</v>
      </c>
      <c r="E159" s="121">
        <v>0.5</v>
      </c>
      <c r="F159" s="70"/>
      <c r="G159" s="60"/>
      <c r="H159" s="77"/>
      <c r="I159" s="121">
        <v>0.3</v>
      </c>
      <c r="J159" s="63">
        <v>0.3</v>
      </c>
      <c r="K159" s="63">
        <v>0.3</v>
      </c>
      <c r="L159" s="65">
        <v>0.3</v>
      </c>
      <c r="M159" s="65">
        <v>0.3</v>
      </c>
    </row>
    <row r="160" spans="1:13" x14ac:dyDescent="0.2">
      <c r="A160" s="161"/>
      <c r="B160" s="36"/>
      <c r="C160" s="37">
        <v>6330064</v>
      </c>
      <c r="D160" s="37" t="s">
        <v>69</v>
      </c>
      <c r="E160" s="121">
        <v>0.8</v>
      </c>
      <c r="F160" s="70"/>
      <c r="G160" s="60"/>
      <c r="H160" s="77"/>
      <c r="I160" s="121">
        <v>0.5</v>
      </c>
      <c r="J160" s="63">
        <v>0.5</v>
      </c>
      <c r="K160" s="63">
        <v>0.5</v>
      </c>
      <c r="L160" s="63">
        <v>0.5</v>
      </c>
      <c r="M160" s="63">
        <v>0.5</v>
      </c>
    </row>
    <row r="161" spans="1:13" x14ac:dyDescent="0.2">
      <c r="A161" s="161"/>
      <c r="B161" s="36"/>
      <c r="C161" s="37">
        <v>6330065</v>
      </c>
      <c r="D161" s="37" t="s">
        <v>70</v>
      </c>
      <c r="E161" s="121">
        <v>5</v>
      </c>
      <c r="F161" s="70"/>
      <c r="G161" s="60"/>
      <c r="H161" s="77"/>
      <c r="I161" s="121">
        <v>1.9</v>
      </c>
      <c r="J161" s="63">
        <v>2</v>
      </c>
      <c r="K161" s="63">
        <v>2</v>
      </c>
      <c r="L161" s="63">
        <v>2</v>
      </c>
      <c r="M161" s="63">
        <v>2</v>
      </c>
    </row>
    <row r="162" spans="1:13" x14ac:dyDescent="0.2">
      <c r="A162" s="161"/>
      <c r="B162" s="36"/>
      <c r="C162" s="37">
        <v>6330066</v>
      </c>
      <c r="D162" s="37" t="s">
        <v>71</v>
      </c>
      <c r="E162" s="121">
        <v>1.4</v>
      </c>
      <c r="F162" s="70"/>
      <c r="G162" s="60"/>
      <c r="H162" s="77"/>
      <c r="I162" s="121">
        <v>1.5</v>
      </c>
      <c r="J162" s="63">
        <v>1.5</v>
      </c>
      <c r="K162" s="63">
        <v>1.5</v>
      </c>
      <c r="L162" s="63">
        <v>1.5</v>
      </c>
      <c r="M162" s="63">
        <v>1.5</v>
      </c>
    </row>
    <row r="163" spans="1:13" x14ac:dyDescent="0.2">
      <c r="A163" s="161"/>
      <c r="B163" s="36"/>
      <c r="C163" s="37">
        <v>6330067</v>
      </c>
      <c r="D163" s="37" t="s">
        <v>72</v>
      </c>
      <c r="E163" s="121">
        <v>0.1</v>
      </c>
      <c r="F163" s="70"/>
      <c r="G163" s="60"/>
      <c r="H163" s="77"/>
      <c r="I163" s="121">
        <v>0.2</v>
      </c>
      <c r="J163" s="63">
        <v>0.2</v>
      </c>
      <c r="K163" s="63">
        <v>0.2</v>
      </c>
      <c r="L163" s="63">
        <v>0.2</v>
      </c>
      <c r="M163" s="63">
        <v>0.2</v>
      </c>
    </row>
    <row r="164" spans="1:13" x14ac:dyDescent="0.2">
      <c r="A164" s="161"/>
      <c r="B164" s="36"/>
      <c r="C164" s="37">
        <v>633009</v>
      </c>
      <c r="D164" s="37" t="s">
        <v>73</v>
      </c>
      <c r="E164" s="121">
        <v>4.4000000000000004</v>
      </c>
      <c r="F164" s="70"/>
      <c r="G164" s="60"/>
      <c r="H164" s="77"/>
      <c r="I164" s="121">
        <v>3.4</v>
      </c>
      <c r="J164" s="63">
        <v>2.5</v>
      </c>
      <c r="K164" s="63">
        <v>2.5</v>
      </c>
      <c r="L164" s="63">
        <v>2.5</v>
      </c>
      <c r="M164" s="63">
        <v>2.5</v>
      </c>
    </row>
    <row r="165" spans="1:13" x14ac:dyDescent="0.2">
      <c r="A165" s="161"/>
      <c r="B165" s="36"/>
      <c r="C165" s="37">
        <v>633013</v>
      </c>
      <c r="D165" s="37" t="s">
        <v>74</v>
      </c>
      <c r="E165" s="121">
        <v>0</v>
      </c>
      <c r="F165" s="70"/>
      <c r="G165" s="60"/>
      <c r="H165" s="77"/>
      <c r="I165" s="121">
        <v>1</v>
      </c>
      <c r="J165" s="63">
        <v>1</v>
      </c>
      <c r="K165" s="63">
        <v>1</v>
      </c>
      <c r="L165" s="63">
        <v>1</v>
      </c>
      <c r="M165" s="63">
        <v>1</v>
      </c>
    </row>
    <row r="166" spans="1:13" x14ac:dyDescent="0.2">
      <c r="A166" s="161"/>
      <c r="B166" s="36"/>
      <c r="C166" s="37">
        <v>633016</v>
      </c>
      <c r="D166" s="37" t="s">
        <v>75</v>
      </c>
      <c r="E166" s="121">
        <v>2.9</v>
      </c>
      <c r="F166" s="70"/>
      <c r="G166" s="60"/>
      <c r="H166" s="77"/>
      <c r="I166" s="121">
        <v>4.5</v>
      </c>
      <c r="J166" s="63">
        <v>4.5</v>
      </c>
      <c r="K166" s="63">
        <v>4.5</v>
      </c>
      <c r="L166" s="63">
        <v>4.5</v>
      </c>
      <c r="M166" s="63">
        <v>4.5</v>
      </c>
    </row>
    <row r="167" spans="1:13" x14ac:dyDescent="0.2">
      <c r="A167" s="160"/>
      <c r="B167" s="36">
        <v>634</v>
      </c>
      <c r="C167" s="36"/>
      <c r="D167" s="36" t="s">
        <v>76</v>
      </c>
      <c r="E167" s="112">
        <f t="shared" ref="E167:M167" si="23">SUM(E168:E173)</f>
        <v>5.8</v>
      </c>
      <c r="F167" s="112">
        <f t="shared" si="23"/>
        <v>0</v>
      </c>
      <c r="G167" s="112">
        <f t="shared" si="23"/>
        <v>0</v>
      </c>
      <c r="H167" s="112">
        <f t="shared" si="23"/>
        <v>0</v>
      </c>
      <c r="I167" s="112">
        <f t="shared" si="23"/>
        <v>5.9</v>
      </c>
      <c r="J167" s="112">
        <f t="shared" si="23"/>
        <v>6.2</v>
      </c>
      <c r="K167" s="112">
        <f t="shared" si="23"/>
        <v>6.2</v>
      </c>
      <c r="L167" s="112">
        <f t="shared" si="23"/>
        <v>6.3000000000000007</v>
      </c>
      <c r="M167" s="112">
        <f t="shared" si="23"/>
        <v>6.4</v>
      </c>
    </row>
    <row r="168" spans="1:13" x14ac:dyDescent="0.2">
      <c r="A168" s="161"/>
      <c r="B168" s="36"/>
      <c r="C168" s="37">
        <v>634001</v>
      </c>
      <c r="D168" s="37" t="s">
        <v>77</v>
      </c>
      <c r="E168" s="121">
        <v>2.2000000000000002</v>
      </c>
      <c r="F168" s="70"/>
      <c r="G168" s="60"/>
      <c r="H168" s="77"/>
      <c r="I168" s="121">
        <v>2.5</v>
      </c>
      <c r="J168" s="63">
        <v>2.6</v>
      </c>
      <c r="K168" s="63">
        <v>2.6</v>
      </c>
      <c r="L168" s="65">
        <v>2.7</v>
      </c>
      <c r="M168" s="65">
        <v>2.8</v>
      </c>
    </row>
    <row r="169" spans="1:13" x14ac:dyDescent="0.2">
      <c r="A169" s="161"/>
      <c r="B169" s="36"/>
      <c r="C169" s="37">
        <v>6340021</v>
      </c>
      <c r="D169" s="37" t="s">
        <v>78</v>
      </c>
      <c r="E169" s="121">
        <v>1</v>
      </c>
      <c r="F169" s="70"/>
      <c r="G169" s="60"/>
      <c r="H169" s="77"/>
      <c r="I169" s="121">
        <v>0.5</v>
      </c>
      <c r="J169" s="63">
        <v>0.5</v>
      </c>
      <c r="K169" s="63">
        <v>0.5</v>
      </c>
      <c r="L169" s="63">
        <v>0.5</v>
      </c>
      <c r="M169" s="63">
        <v>0.5</v>
      </c>
    </row>
    <row r="170" spans="1:13" x14ac:dyDescent="0.2">
      <c r="A170" s="161"/>
      <c r="B170" s="36"/>
      <c r="C170" s="37">
        <v>6340022</v>
      </c>
      <c r="D170" s="37" t="s">
        <v>79</v>
      </c>
      <c r="E170" s="121">
        <v>0.1</v>
      </c>
      <c r="F170" s="70"/>
      <c r="G170" s="60"/>
      <c r="H170" s="77"/>
      <c r="I170" s="121">
        <v>0.9</v>
      </c>
      <c r="J170" s="63">
        <v>0.9</v>
      </c>
      <c r="K170" s="63">
        <v>0.9</v>
      </c>
      <c r="L170" s="63">
        <v>0.9</v>
      </c>
      <c r="M170" s="63">
        <v>0.9</v>
      </c>
    </row>
    <row r="171" spans="1:13" x14ac:dyDescent="0.2">
      <c r="A171" s="161"/>
      <c r="B171" s="36"/>
      <c r="C171" s="37">
        <v>634003</v>
      </c>
      <c r="D171" s="37" t="s">
        <v>264</v>
      </c>
      <c r="E171" s="121">
        <v>2.4</v>
      </c>
      <c r="F171" s="70"/>
      <c r="G171" s="60"/>
      <c r="H171" s="77"/>
      <c r="I171" s="121">
        <v>0.8</v>
      </c>
      <c r="J171" s="63">
        <v>0.9</v>
      </c>
      <c r="K171" s="63">
        <v>0.9</v>
      </c>
      <c r="L171" s="63">
        <v>0.9</v>
      </c>
      <c r="M171" s="63">
        <v>0.9</v>
      </c>
    </row>
    <row r="172" spans="1:13" x14ac:dyDescent="0.2">
      <c r="A172" s="161"/>
      <c r="B172" s="36"/>
      <c r="C172" s="37">
        <v>634004</v>
      </c>
      <c r="D172" s="37" t="s">
        <v>80</v>
      </c>
      <c r="E172" s="121">
        <v>0.1</v>
      </c>
      <c r="F172" s="70"/>
      <c r="G172" s="60"/>
      <c r="H172" s="77"/>
      <c r="I172" s="121">
        <v>1.1000000000000001</v>
      </c>
      <c r="J172" s="63">
        <v>1.2</v>
      </c>
      <c r="K172" s="63">
        <v>1.2</v>
      </c>
      <c r="L172" s="63">
        <v>1.2</v>
      </c>
      <c r="M172" s="63">
        <v>1.2</v>
      </c>
    </row>
    <row r="173" spans="1:13" x14ac:dyDescent="0.2">
      <c r="A173" s="161"/>
      <c r="B173" s="36"/>
      <c r="C173" s="37">
        <v>634005</v>
      </c>
      <c r="D173" s="37" t="s">
        <v>81</v>
      </c>
      <c r="E173" s="121">
        <v>0</v>
      </c>
      <c r="F173" s="70"/>
      <c r="G173" s="60"/>
      <c r="H173" s="77"/>
      <c r="I173" s="121">
        <v>0.1</v>
      </c>
      <c r="J173" s="63">
        <v>0.1</v>
      </c>
      <c r="K173" s="63">
        <v>0.1</v>
      </c>
      <c r="L173" s="63">
        <v>0.1</v>
      </c>
      <c r="M173" s="63">
        <v>0.1</v>
      </c>
    </row>
    <row r="174" spans="1:13" x14ac:dyDescent="0.2">
      <c r="A174" s="160"/>
      <c r="B174" s="36">
        <v>635</v>
      </c>
      <c r="C174" s="36"/>
      <c r="D174" s="36" t="s">
        <v>82</v>
      </c>
      <c r="E174" s="112">
        <f t="shared" ref="E174:M174" si="24">SUM(E175:E180)</f>
        <v>3.0999999999999996</v>
      </c>
      <c r="F174" s="112">
        <f t="shared" si="24"/>
        <v>0</v>
      </c>
      <c r="G174" s="112">
        <f t="shared" si="24"/>
        <v>0</v>
      </c>
      <c r="H174" s="112">
        <f t="shared" si="24"/>
        <v>0</v>
      </c>
      <c r="I174" s="112">
        <f t="shared" si="24"/>
        <v>3.6999999999999997</v>
      </c>
      <c r="J174" s="112">
        <f t="shared" si="24"/>
        <v>7.4</v>
      </c>
      <c r="K174" s="112">
        <f t="shared" si="24"/>
        <v>7.4</v>
      </c>
      <c r="L174" s="112">
        <f t="shared" si="24"/>
        <v>7.4</v>
      </c>
      <c r="M174" s="112">
        <f t="shared" si="24"/>
        <v>7.4</v>
      </c>
    </row>
    <row r="175" spans="1:13" x14ac:dyDescent="0.2">
      <c r="A175" s="161"/>
      <c r="B175" s="36"/>
      <c r="C175" s="37">
        <v>635002</v>
      </c>
      <c r="D175" s="37" t="s">
        <v>83</v>
      </c>
      <c r="E175" s="113">
        <v>1.9</v>
      </c>
      <c r="F175" s="69"/>
      <c r="G175" s="63"/>
      <c r="H175" s="78"/>
      <c r="I175" s="113">
        <v>1.8</v>
      </c>
      <c r="J175" s="63">
        <v>1.9</v>
      </c>
      <c r="K175" s="63">
        <v>1.9</v>
      </c>
      <c r="L175" s="63">
        <v>1.9</v>
      </c>
      <c r="M175" s="63">
        <v>1.9</v>
      </c>
    </row>
    <row r="176" spans="1:13" x14ac:dyDescent="0.2">
      <c r="A176" s="161"/>
      <c r="B176" s="36"/>
      <c r="C176" s="37">
        <v>635003</v>
      </c>
      <c r="D176" s="37" t="s">
        <v>84</v>
      </c>
      <c r="E176" s="113">
        <v>0.3</v>
      </c>
      <c r="F176" s="69"/>
      <c r="G176" s="63"/>
      <c r="H176" s="78"/>
      <c r="I176" s="113">
        <v>0</v>
      </c>
      <c r="J176" s="63">
        <v>0.1</v>
      </c>
      <c r="K176" s="63">
        <v>0.1</v>
      </c>
      <c r="L176" s="63">
        <v>0.1</v>
      </c>
      <c r="M176" s="63">
        <v>0.1</v>
      </c>
    </row>
    <row r="177" spans="1:13" x14ac:dyDescent="0.2">
      <c r="A177" s="161"/>
      <c r="B177" s="36"/>
      <c r="C177" s="37">
        <v>6350041</v>
      </c>
      <c r="D177" s="37" t="s">
        <v>85</v>
      </c>
      <c r="E177" s="113">
        <v>0.4</v>
      </c>
      <c r="F177" s="69"/>
      <c r="G177" s="63"/>
      <c r="H177" s="78"/>
      <c r="I177" s="113">
        <v>1</v>
      </c>
      <c r="J177" s="63">
        <v>2</v>
      </c>
      <c r="K177" s="63">
        <v>2</v>
      </c>
      <c r="L177" s="63">
        <v>2</v>
      </c>
      <c r="M177" s="63">
        <v>2</v>
      </c>
    </row>
    <row r="178" spans="1:13" x14ac:dyDescent="0.2">
      <c r="A178" s="161"/>
      <c r="B178" s="36"/>
      <c r="C178" s="37">
        <v>635009</v>
      </c>
      <c r="D178" s="37" t="s">
        <v>411</v>
      </c>
      <c r="E178" s="113">
        <v>0</v>
      </c>
      <c r="F178" s="69"/>
      <c r="G178" s="63"/>
      <c r="H178" s="78"/>
      <c r="I178" s="113">
        <v>0.5</v>
      </c>
      <c r="J178" s="63">
        <v>2</v>
      </c>
      <c r="K178" s="63">
        <v>2</v>
      </c>
      <c r="L178" s="63">
        <v>2</v>
      </c>
      <c r="M178" s="63">
        <v>2</v>
      </c>
    </row>
    <row r="179" spans="1:13" x14ac:dyDescent="0.2">
      <c r="A179" s="161"/>
      <c r="B179" s="36"/>
      <c r="C179" s="37">
        <v>6350044</v>
      </c>
      <c r="D179" s="37" t="s">
        <v>86</v>
      </c>
      <c r="E179" s="113">
        <v>0.5</v>
      </c>
      <c r="F179" s="69"/>
      <c r="G179" s="63"/>
      <c r="H179" s="78"/>
      <c r="I179" s="113">
        <v>0.4</v>
      </c>
      <c r="J179" s="63">
        <v>0.4</v>
      </c>
      <c r="K179" s="63">
        <v>0.4</v>
      </c>
      <c r="L179" s="63">
        <v>0.4</v>
      </c>
      <c r="M179" s="63">
        <v>0.4</v>
      </c>
    </row>
    <row r="180" spans="1:13" x14ac:dyDescent="0.2">
      <c r="A180" s="161"/>
      <c r="B180" s="36"/>
      <c r="C180" s="37">
        <v>635006</v>
      </c>
      <c r="D180" s="37" t="s">
        <v>87</v>
      </c>
      <c r="E180" s="113">
        <v>0</v>
      </c>
      <c r="F180" s="69"/>
      <c r="G180" s="63"/>
      <c r="H180" s="78"/>
      <c r="I180" s="113">
        <v>0</v>
      </c>
      <c r="J180" s="63">
        <v>1</v>
      </c>
      <c r="K180" s="63">
        <v>1</v>
      </c>
      <c r="L180" s="63">
        <v>1</v>
      </c>
      <c r="M180" s="63">
        <v>1</v>
      </c>
    </row>
    <row r="181" spans="1:13" x14ac:dyDescent="0.2">
      <c r="A181" s="160"/>
      <c r="B181" s="36">
        <v>637</v>
      </c>
      <c r="C181" s="36"/>
      <c r="D181" s="36" t="s">
        <v>88</v>
      </c>
      <c r="E181" s="112">
        <f t="shared" ref="E181:M181" si="25">SUM(E182:E208)</f>
        <v>93.100000000000009</v>
      </c>
      <c r="F181" s="112">
        <f t="shared" si="25"/>
        <v>0</v>
      </c>
      <c r="G181" s="112">
        <f t="shared" si="25"/>
        <v>0</v>
      </c>
      <c r="H181" s="112">
        <f t="shared" si="25"/>
        <v>0</v>
      </c>
      <c r="I181" s="112">
        <f t="shared" si="25"/>
        <v>73.2</v>
      </c>
      <c r="J181" s="112">
        <f t="shared" si="25"/>
        <v>86.2</v>
      </c>
      <c r="K181" s="112">
        <f t="shared" si="25"/>
        <v>86.2</v>
      </c>
      <c r="L181" s="112">
        <f t="shared" si="25"/>
        <v>84.7</v>
      </c>
      <c r="M181" s="112">
        <f t="shared" si="25"/>
        <v>84.7</v>
      </c>
    </row>
    <row r="182" spans="1:13" x14ac:dyDescent="0.2">
      <c r="A182" s="160"/>
      <c r="B182" s="36"/>
      <c r="C182" s="37">
        <v>636002</v>
      </c>
      <c r="D182" s="37" t="s">
        <v>289</v>
      </c>
      <c r="E182" s="121">
        <v>0</v>
      </c>
      <c r="F182" s="70"/>
      <c r="G182" s="60"/>
      <c r="H182" s="77"/>
      <c r="I182" s="121">
        <v>0</v>
      </c>
      <c r="J182" s="63">
        <v>0</v>
      </c>
      <c r="K182" s="63">
        <v>0</v>
      </c>
      <c r="L182" s="63">
        <v>0</v>
      </c>
      <c r="M182" s="63">
        <v>0</v>
      </c>
    </row>
    <row r="183" spans="1:13" x14ac:dyDescent="0.2">
      <c r="A183" s="161"/>
      <c r="B183" s="36"/>
      <c r="C183" s="37">
        <v>637001</v>
      </c>
      <c r="D183" s="37" t="s">
        <v>89</v>
      </c>
      <c r="E183" s="121">
        <v>0.9</v>
      </c>
      <c r="F183" s="70"/>
      <c r="G183" s="60"/>
      <c r="H183" s="77"/>
      <c r="I183" s="121">
        <v>1.1000000000000001</v>
      </c>
      <c r="J183" s="63">
        <v>1.2</v>
      </c>
      <c r="K183" s="63">
        <v>1.2</v>
      </c>
      <c r="L183" s="63">
        <v>1.2</v>
      </c>
      <c r="M183" s="63">
        <v>1.2</v>
      </c>
    </row>
    <row r="184" spans="1:13" x14ac:dyDescent="0.2">
      <c r="A184" s="161"/>
      <c r="B184" s="36"/>
      <c r="C184" s="37">
        <v>637002</v>
      </c>
      <c r="D184" s="37" t="s">
        <v>368</v>
      </c>
      <c r="E184" s="121">
        <v>3.8</v>
      </c>
      <c r="F184" s="70"/>
      <c r="G184" s="60"/>
      <c r="H184" s="77"/>
      <c r="I184" s="121">
        <v>0</v>
      </c>
      <c r="J184" s="63">
        <v>0</v>
      </c>
      <c r="K184" s="63">
        <v>0</v>
      </c>
      <c r="L184" s="63">
        <v>0</v>
      </c>
      <c r="M184" s="63">
        <v>0</v>
      </c>
    </row>
    <row r="185" spans="1:13" x14ac:dyDescent="0.2">
      <c r="A185" s="161"/>
      <c r="B185" s="36"/>
      <c r="C185" s="37">
        <v>637003</v>
      </c>
      <c r="D185" s="37" t="s">
        <v>90</v>
      </c>
      <c r="E185" s="121">
        <v>1.7</v>
      </c>
      <c r="F185" s="70"/>
      <c r="G185" s="60"/>
      <c r="H185" s="77"/>
      <c r="I185" s="121">
        <v>3.7</v>
      </c>
      <c r="J185" s="151">
        <v>5</v>
      </c>
      <c r="K185" s="151">
        <v>5</v>
      </c>
      <c r="L185" s="63">
        <v>3.5</v>
      </c>
      <c r="M185" s="63">
        <v>3.5</v>
      </c>
    </row>
    <row r="186" spans="1:13" x14ac:dyDescent="0.2">
      <c r="A186" s="161"/>
      <c r="B186" s="36"/>
      <c r="C186" s="37">
        <v>6370041</v>
      </c>
      <c r="D186" s="37" t="s">
        <v>91</v>
      </c>
      <c r="E186" s="121">
        <v>5.0999999999999996</v>
      </c>
      <c r="F186" s="70"/>
      <c r="G186" s="60"/>
      <c r="H186" s="77"/>
      <c r="I186" s="121">
        <v>1.3</v>
      </c>
      <c r="J186" s="63">
        <v>1.3</v>
      </c>
      <c r="K186" s="63">
        <v>1.3</v>
      </c>
      <c r="L186" s="63">
        <v>1.3</v>
      </c>
      <c r="M186" s="63">
        <v>1.3</v>
      </c>
    </row>
    <row r="187" spans="1:13" x14ac:dyDescent="0.2">
      <c r="A187" s="161"/>
      <c r="B187" s="36"/>
      <c r="C187" s="37">
        <v>637004</v>
      </c>
      <c r="D187" s="37" t="s">
        <v>92</v>
      </c>
      <c r="E187" s="121">
        <v>3.9</v>
      </c>
      <c r="F187" s="70"/>
      <c r="G187" s="60"/>
      <c r="H187" s="77"/>
      <c r="I187" s="121">
        <v>3.4</v>
      </c>
      <c r="J187" s="63">
        <v>3.4</v>
      </c>
      <c r="K187" s="63">
        <v>3.4</v>
      </c>
      <c r="L187" s="63">
        <v>3.4</v>
      </c>
      <c r="M187" s="63">
        <v>3.4</v>
      </c>
    </row>
    <row r="188" spans="1:13" x14ac:dyDescent="0.2">
      <c r="A188" s="161"/>
      <c r="B188" s="36"/>
      <c r="C188" s="37">
        <v>637004</v>
      </c>
      <c r="D188" s="37" t="s">
        <v>270</v>
      </c>
      <c r="E188" s="121">
        <v>0.2</v>
      </c>
      <c r="F188" s="70"/>
      <c r="G188" s="60"/>
      <c r="H188" s="76"/>
      <c r="I188" s="121">
        <v>0</v>
      </c>
      <c r="J188" s="63">
        <v>0</v>
      </c>
      <c r="K188" s="63">
        <v>0</v>
      </c>
      <c r="L188" s="63">
        <v>0</v>
      </c>
      <c r="M188" s="63">
        <v>0</v>
      </c>
    </row>
    <row r="189" spans="1:13" x14ac:dyDescent="0.2">
      <c r="A189" s="161"/>
      <c r="B189" s="36"/>
      <c r="C189" s="37">
        <v>6370046</v>
      </c>
      <c r="D189" s="37" t="s">
        <v>93</v>
      </c>
      <c r="E189" s="121">
        <v>0</v>
      </c>
      <c r="F189" s="70"/>
      <c r="G189" s="60"/>
      <c r="H189" s="77"/>
      <c r="I189" s="121">
        <v>0</v>
      </c>
      <c r="J189" s="63">
        <v>0</v>
      </c>
      <c r="K189" s="63">
        <v>0</v>
      </c>
      <c r="L189" s="63">
        <v>0</v>
      </c>
      <c r="M189" s="63">
        <v>0</v>
      </c>
    </row>
    <row r="190" spans="1:13" x14ac:dyDescent="0.2">
      <c r="A190" s="161"/>
      <c r="B190" s="36"/>
      <c r="C190" s="37">
        <v>6370051</v>
      </c>
      <c r="D190" s="37" t="s">
        <v>94</v>
      </c>
      <c r="E190" s="121">
        <v>0.3</v>
      </c>
      <c r="F190" s="70"/>
      <c r="G190" s="60"/>
      <c r="H190" s="77"/>
      <c r="I190" s="121">
        <v>0</v>
      </c>
      <c r="J190" s="63">
        <v>0.5</v>
      </c>
      <c r="K190" s="63">
        <v>0.5</v>
      </c>
      <c r="L190" s="63">
        <v>0.5</v>
      </c>
      <c r="M190" s="63">
        <v>0.5</v>
      </c>
    </row>
    <row r="191" spans="1:13" x14ac:dyDescent="0.2">
      <c r="A191" s="161"/>
      <c r="B191" s="79"/>
      <c r="C191" s="37">
        <v>6370052</v>
      </c>
      <c r="D191" s="37" t="s">
        <v>95</v>
      </c>
      <c r="E191" s="121">
        <v>13.8</v>
      </c>
      <c r="F191" s="80"/>
      <c r="G191" s="81"/>
      <c r="H191" s="82"/>
      <c r="I191" s="121">
        <v>8.5</v>
      </c>
      <c r="J191" s="63">
        <v>8.5</v>
      </c>
      <c r="K191" s="63">
        <v>8.5</v>
      </c>
      <c r="L191" s="63">
        <v>8.5</v>
      </c>
      <c r="M191" s="63">
        <v>8.5</v>
      </c>
    </row>
    <row r="192" spans="1:13" x14ac:dyDescent="0.2">
      <c r="A192" s="161"/>
      <c r="B192" s="79"/>
      <c r="C192" s="37">
        <v>6370053</v>
      </c>
      <c r="D192" s="37" t="s">
        <v>96</v>
      </c>
      <c r="E192" s="121">
        <v>1.2</v>
      </c>
      <c r="F192" s="80"/>
      <c r="G192" s="81"/>
      <c r="H192" s="82"/>
      <c r="I192" s="121">
        <v>2.1</v>
      </c>
      <c r="J192" s="63">
        <v>2.2999999999999998</v>
      </c>
      <c r="K192" s="63">
        <v>2.2999999999999998</v>
      </c>
      <c r="L192" s="63">
        <v>2.2999999999999998</v>
      </c>
      <c r="M192" s="63">
        <v>2.2999999999999998</v>
      </c>
    </row>
    <row r="193" spans="1:13" hidden="1" x14ac:dyDescent="0.2">
      <c r="A193" s="161"/>
      <c r="B193" s="36"/>
      <c r="C193" s="37">
        <v>6370054</v>
      </c>
      <c r="D193" s="37" t="s">
        <v>97</v>
      </c>
      <c r="E193" s="121">
        <v>0</v>
      </c>
      <c r="F193" s="70"/>
      <c r="G193" s="60"/>
      <c r="H193" s="77"/>
      <c r="I193" s="121">
        <v>0</v>
      </c>
      <c r="J193" s="63"/>
      <c r="K193" s="63"/>
      <c r="L193" s="63"/>
      <c r="M193" s="63"/>
    </row>
    <row r="194" spans="1:13" x14ac:dyDescent="0.2">
      <c r="A194" s="161"/>
      <c r="B194" s="36"/>
      <c r="C194" s="37">
        <v>6370055</v>
      </c>
      <c r="D194" s="37" t="s">
        <v>98</v>
      </c>
      <c r="E194" s="121">
        <v>0.5</v>
      </c>
      <c r="F194" s="70"/>
      <c r="G194" s="60"/>
      <c r="H194" s="77"/>
      <c r="I194" s="121">
        <v>0.5</v>
      </c>
      <c r="J194" s="63">
        <v>0.6</v>
      </c>
      <c r="K194" s="63">
        <v>0.6</v>
      </c>
      <c r="L194" s="63">
        <v>0.6</v>
      </c>
      <c r="M194" s="63">
        <v>0.6</v>
      </c>
    </row>
    <row r="195" spans="1:13" hidden="1" x14ac:dyDescent="0.2">
      <c r="A195" s="161"/>
      <c r="B195" s="36"/>
      <c r="C195" s="37"/>
      <c r="D195" s="37" t="s">
        <v>454</v>
      </c>
      <c r="E195" s="121"/>
      <c r="F195" s="70"/>
      <c r="G195" s="60"/>
      <c r="H195" s="77"/>
      <c r="I195" s="121"/>
      <c r="J195" s="151"/>
      <c r="K195" s="151"/>
      <c r="L195" s="151"/>
      <c r="M195" s="151"/>
    </row>
    <row r="196" spans="1:13" x14ac:dyDescent="0.2">
      <c r="A196" s="161"/>
      <c r="B196" s="36"/>
      <c r="C196" s="37">
        <v>6370057</v>
      </c>
      <c r="D196" s="37" t="s">
        <v>99</v>
      </c>
      <c r="E196" s="121">
        <v>6.2</v>
      </c>
      <c r="F196" s="70"/>
      <c r="G196" s="60"/>
      <c r="H196" s="77"/>
      <c r="I196" s="121">
        <v>6.7</v>
      </c>
      <c r="J196" s="63">
        <v>7.5</v>
      </c>
      <c r="K196" s="63">
        <v>7.5</v>
      </c>
      <c r="L196" s="63">
        <v>7.5</v>
      </c>
      <c r="M196" s="63">
        <v>7.5</v>
      </c>
    </row>
    <row r="197" spans="1:13" x14ac:dyDescent="0.2">
      <c r="A197" s="161"/>
      <c r="B197" s="36"/>
      <c r="C197" s="37">
        <v>637011</v>
      </c>
      <c r="D197" s="37" t="s">
        <v>100</v>
      </c>
      <c r="E197" s="121">
        <v>3.2</v>
      </c>
      <c r="F197" s="70"/>
      <c r="G197" s="60"/>
      <c r="H197" s="77"/>
      <c r="I197" s="121">
        <v>0.1</v>
      </c>
      <c r="J197" s="63">
        <v>1.2</v>
      </c>
      <c r="K197" s="63">
        <v>1.2</v>
      </c>
      <c r="L197" s="63">
        <v>1.2</v>
      </c>
      <c r="M197" s="63">
        <v>1.2</v>
      </c>
    </row>
    <row r="198" spans="1:13" x14ac:dyDescent="0.2">
      <c r="A198" s="161"/>
      <c r="B198" s="36"/>
      <c r="C198" s="37">
        <v>637012</v>
      </c>
      <c r="D198" s="37" t="s">
        <v>296</v>
      </c>
      <c r="E198" s="121">
        <v>4.3</v>
      </c>
      <c r="F198" s="70"/>
      <c r="G198" s="60"/>
      <c r="H198" s="83"/>
      <c r="I198" s="121">
        <v>4.5</v>
      </c>
      <c r="J198" s="63">
        <v>4.5</v>
      </c>
      <c r="K198" s="63">
        <v>4.5</v>
      </c>
      <c r="L198" s="63">
        <v>4.5</v>
      </c>
      <c r="M198" s="63">
        <v>4.5</v>
      </c>
    </row>
    <row r="199" spans="1:13" x14ac:dyDescent="0.2">
      <c r="A199" s="161"/>
      <c r="B199" s="36"/>
      <c r="C199" s="37">
        <v>637014</v>
      </c>
      <c r="D199" s="37" t="s">
        <v>101</v>
      </c>
      <c r="E199" s="121">
        <v>9.5</v>
      </c>
      <c r="F199" s="70"/>
      <c r="G199" s="60"/>
      <c r="H199" s="77"/>
      <c r="I199" s="121">
        <v>7.8</v>
      </c>
      <c r="J199" s="63">
        <v>7.8</v>
      </c>
      <c r="K199" s="63">
        <v>7.8</v>
      </c>
      <c r="L199" s="63">
        <v>7.8</v>
      </c>
      <c r="M199" s="63">
        <v>7.8</v>
      </c>
    </row>
    <row r="200" spans="1:13" x14ac:dyDescent="0.2">
      <c r="A200" s="161"/>
      <c r="B200" s="36"/>
      <c r="C200" s="37">
        <v>637015</v>
      </c>
      <c r="D200" s="37" t="s">
        <v>102</v>
      </c>
      <c r="E200" s="121">
        <v>2.5</v>
      </c>
      <c r="F200" s="70"/>
      <c r="G200" s="60"/>
      <c r="H200" s="77"/>
      <c r="I200" s="121">
        <v>3.3</v>
      </c>
      <c r="J200" s="63">
        <v>3.6</v>
      </c>
      <c r="K200" s="63">
        <v>3.6</v>
      </c>
      <c r="L200" s="63">
        <v>3.6</v>
      </c>
      <c r="M200" s="63">
        <v>3.6</v>
      </c>
    </row>
    <row r="201" spans="1:13" x14ac:dyDescent="0.2">
      <c r="A201" s="161"/>
      <c r="B201" s="36"/>
      <c r="C201" s="37">
        <v>637016</v>
      </c>
      <c r="D201" s="37" t="s">
        <v>103</v>
      </c>
      <c r="E201" s="121">
        <v>2.1</v>
      </c>
      <c r="F201" s="70"/>
      <c r="G201" s="60"/>
      <c r="H201" s="77"/>
      <c r="I201" s="121">
        <v>1.9</v>
      </c>
      <c r="J201" s="63">
        <v>1.9</v>
      </c>
      <c r="K201" s="63">
        <v>1.9</v>
      </c>
      <c r="L201" s="63">
        <v>1.9</v>
      </c>
      <c r="M201" s="63">
        <v>1.9</v>
      </c>
    </row>
    <row r="202" spans="1:13" x14ac:dyDescent="0.2">
      <c r="A202" s="161"/>
      <c r="B202" s="36"/>
      <c r="C202" s="37">
        <v>637017</v>
      </c>
      <c r="D202" s="37" t="s">
        <v>300</v>
      </c>
      <c r="E202" s="121">
        <v>0.2</v>
      </c>
      <c r="F202" s="70"/>
      <c r="G202" s="60"/>
      <c r="H202" s="77"/>
      <c r="I202" s="121">
        <v>0</v>
      </c>
      <c r="J202" s="63">
        <v>0</v>
      </c>
      <c r="K202" s="63">
        <v>0</v>
      </c>
      <c r="L202" s="63">
        <v>0</v>
      </c>
      <c r="M202" s="63">
        <v>0</v>
      </c>
    </row>
    <row r="203" spans="1:13" x14ac:dyDescent="0.2">
      <c r="A203" s="162"/>
      <c r="B203" s="84"/>
      <c r="C203" s="84">
        <v>637018</v>
      </c>
      <c r="D203" s="84" t="s">
        <v>428</v>
      </c>
      <c r="E203" s="121">
        <v>10.1</v>
      </c>
      <c r="F203" s="65"/>
      <c r="G203" s="65"/>
      <c r="H203" s="85"/>
      <c r="I203" s="121">
        <v>9</v>
      </c>
      <c r="J203" s="65">
        <v>0</v>
      </c>
      <c r="K203" s="65">
        <v>0</v>
      </c>
      <c r="L203" s="65">
        <v>0</v>
      </c>
      <c r="M203" s="65">
        <v>0</v>
      </c>
    </row>
    <row r="204" spans="1:13" x14ac:dyDescent="0.2">
      <c r="A204" s="161"/>
      <c r="B204" s="36"/>
      <c r="C204" s="37">
        <v>637023</v>
      </c>
      <c r="D204" s="37" t="s">
        <v>291</v>
      </c>
      <c r="E204" s="121">
        <v>0.7</v>
      </c>
      <c r="F204" s="70"/>
      <c r="G204" s="60"/>
      <c r="H204" s="77"/>
      <c r="I204" s="121">
        <v>0.7</v>
      </c>
      <c r="J204" s="63">
        <v>0.7</v>
      </c>
      <c r="K204" s="63">
        <v>0.7</v>
      </c>
      <c r="L204" s="63">
        <v>0.7</v>
      </c>
      <c r="M204" s="63">
        <v>0.7</v>
      </c>
    </row>
    <row r="205" spans="1:13" x14ac:dyDescent="0.2">
      <c r="A205" s="161"/>
      <c r="B205" s="36"/>
      <c r="C205" s="37">
        <v>637026</v>
      </c>
      <c r="D205" s="37" t="s">
        <v>104</v>
      </c>
      <c r="E205" s="121">
        <v>20.2</v>
      </c>
      <c r="F205" s="70"/>
      <c r="G205" s="60"/>
      <c r="H205" s="77"/>
      <c r="I205" s="121">
        <v>15.7</v>
      </c>
      <c r="J205" s="63">
        <v>25</v>
      </c>
      <c r="K205" s="63">
        <v>25</v>
      </c>
      <c r="L205" s="63">
        <v>25</v>
      </c>
      <c r="M205" s="63">
        <v>25</v>
      </c>
    </row>
    <row r="206" spans="1:13" x14ac:dyDescent="0.2">
      <c r="A206" s="161"/>
      <c r="B206" s="36"/>
      <c r="C206" s="37"/>
      <c r="D206" s="37" t="s">
        <v>457</v>
      </c>
      <c r="E206" s="121">
        <v>0</v>
      </c>
      <c r="F206" s="70"/>
      <c r="G206" s="60"/>
      <c r="H206" s="77"/>
      <c r="I206" s="121">
        <v>0</v>
      </c>
      <c r="J206" s="63">
        <v>8.5</v>
      </c>
      <c r="K206" s="63">
        <v>8.5</v>
      </c>
      <c r="L206" s="63">
        <v>8.5</v>
      </c>
      <c r="M206" s="63">
        <v>8.5</v>
      </c>
    </row>
    <row r="207" spans="1:13" x14ac:dyDescent="0.2">
      <c r="A207" s="161"/>
      <c r="B207" s="36"/>
      <c r="C207" s="37">
        <v>637027</v>
      </c>
      <c r="D207" s="37" t="s">
        <v>105</v>
      </c>
      <c r="E207" s="121">
        <v>1.8</v>
      </c>
      <c r="F207" s="70"/>
      <c r="G207" s="60"/>
      <c r="H207" s="77"/>
      <c r="I207" s="121">
        <v>2.7</v>
      </c>
      <c r="J207" s="63">
        <v>2.7</v>
      </c>
      <c r="K207" s="63">
        <v>2.7</v>
      </c>
      <c r="L207" s="63">
        <v>2.7</v>
      </c>
      <c r="M207" s="63">
        <v>2.7</v>
      </c>
    </row>
    <row r="208" spans="1:13" x14ac:dyDescent="0.2">
      <c r="A208" s="161"/>
      <c r="B208" s="36"/>
      <c r="C208" s="37">
        <v>637035</v>
      </c>
      <c r="D208" s="37" t="s">
        <v>106</v>
      </c>
      <c r="E208" s="121">
        <v>0.9</v>
      </c>
      <c r="F208" s="70"/>
      <c r="G208" s="60"/>
      <c r="H208" s="83"/>
      <c r="I208" s="121">
        <v>0.2</v>
      </c>
      <c r="J208" s="63">
        <v>0</v>
      </c>
      <c r="K208" s="63">
        <v>0</v>
      </c>
      <c r="L208" s="63">
        <v>0</v>
      </c>
      <c r="M208" s="63">
        <v>0</v>
      </c>
    </row>
    <row r="209" spans="1:13" x14ac:dyDescent="0.2">
      <c r="A209" s="160"/>
      <c r="B209" s="36">
        <v>642</v>
      </c>
      <c r="C209" s="36"/>
      <c r="D209" s="36" t="s">
        <v>107</v>
      </c>
      <c r="E209" s="112">
        <f>SUM(E210:E217)</f>
        <v>9.7000000000000011</v>
      </c>
      <c r="F209" s="112">
        <f>SUM(F210:F216)</f>
        <v>0</v>
      </c>
      <c r="G209" s="112">
        <f>SUM(G210:G216)</f>
        <v>0</v>
      </c>
      <c r="H209" s="112">
        <f>SUM(H210:H216)</f>
        <v>0</v>
      </c>
      <c r="I209" s="112">
        <f>SUM(I210:I217)</f>
        <v>6.9</v>
      </c>
      <c r="J209" s="112">
        <f>SUM(J210:J217)</f>
        <v>111.9</v>
      </c>
      <c r="K209" s="112">
        <f>SUM(K210:K217)</f>
        <v>111.9</v>
      </c>
      <c r="L209" s="112">
        <f>SUM(L210:L217)</f>
        <v>106.10000000000001</v>
      </c>
      <c r="M209" s="112">
        <f>SUM(M210:M217)</f>
        <v>106.10000000000001</v>
      </c>
    </row>
    <row r="210" spans="1:13" hidden="1" x14ac:dyDescent="0.2">
      <c r="A210" s="161"/>
      <c r="B210" s="36"/>
      <c r="C210" s="37">
        <v>642002</v>
      </c>
      <c r="D210" s="37" t="s">
        <v>108</v>
      </c>
      <c r="E210" s="113">
        <v>6.9</v>
      </c>
      <c r="F210" s="63"/>
      <c r="G210" s="63"/>
      <c r="H210" s="78"/>
      <c r="I210" s="113">
        <v>1.5</v>
      </c>
      <c r="J210" s="63">
        <v>1.5</v>
      </c>
      <c r="K210" s="63">
        <v>1.5</v>
      </c>
      <c r="L210" s="63">
        <v>1.5</v>
      </c>
      <c r="M210" s="63">
        <v>1.5</v>
      </c>
    </row>
    <row r="211" spans="1:13" hidden="1" x14ac:dyDescent="0.2">
      <c r="A211" s="161"/>
      <c r="B211" s="36"/>
      <c r="C211" s="37">
        <v>642001</v>
      </c>
      <c r="D211" s="37" t="s">
        <v>282</v>
      </c>
      <c r="E211" s="113">
        <v>0</v>
      </c>
      <c r="F211" s="63"/>
      <c r="G211" s="63"/>
      <c r="H211" s="78"/>
      <c r="I211" s="113">
        <v>0</v>
      </c>
      <c r="J211" s="63">
        <v>0</v>
      </c>
      <c r="K211" s="63">
        <v>0</v>
      </c>
      <c r="L211" s="63">
        <v>0</v>
      </c>
      <c r="M211" s="63">
        <v>0</v>
      </c>
    </row>
    <row r="212" spans="1:13" x14ac:dyDescent="0.2">
      <c r="A212" s="161"/>
      <c r="B212" s="36"/>
      <c r="C212" s="37">
        <v>642006</v>
      </c>
      <c r="D212" s="37" t="s">
        <v>109</v>
      </c>
      <c r="E212" s="113">
        <v>1.2</v>
      </c>
      <c r="F212" s="63"/>
      <c r="G212" s="63"/>
      <c r="H212" s="78"/>
      <c r="I212" s="113">
        <v>1.2</v>
      </c>
      <c r="J212" s="63">
        <v>1.2</v>
      </c>
      <c r="K212" s="63">
        <v>1.2</v>
      </c>
      <c r="L212" s="63">
        <v>1.2</v>
      </c>
      <c r="M212" s="63">
        <v>1.2</v>
      </c>
    </row>
    <row r="213" spans="1:13" x14ac:dyDescent="0.2">
      <c r="A213" s="161"/>
      <c r="B213" s="36"/>
      <c r="C213" s="37">
        <v>642012</v>
      </c>
      <c r="D213" s="37" t="s">
        <v>110</v>
      </c>
      <c r="E213" s="113">
        <v>0</v>
      </c>
      <c r="F213" s="63"/>
      <c r="G213" s="63"/>
      <c r="H213" s="78"/>
      <c r="I213" s="113">
        <v>3.3</v>
      </c>
      <c r="J213" s="63">
        <v>4.3</v>
      </c>
      <c r="K213" s="63">
        <v>4.3</v>
      </c>
      <c r="L213" s="63">
        <v>0</v>
      </c>
      <c r="M213" s="63">
        <v>0</v>
      </c>
    </row>
    <row r="214" spans="1:13" x14ac:dyDescent="0.2">
      <c r="A214" s="161"/>
      <c r="B214" s="36"/>
      <c r="C214" s="37"/>
      <c r="D214" s="37" t="s">
        <v>456</v>
      </c>
      <c r="E214" s="113">
        <v>0</v>
      </c>
      <c r="F214" s="63"/>
      <c r="G214" s="63"/>
      <c r="H214" s="78"/>
      <c r="I214" s="113"/>
      <c r="J214" s="63">
        <v>1.5</v>
      </c>
      <c r="K214" s="63">
        <v>1.5</v>
      </c>
      <c r="L214" s="63">
        <v>0</v>
      </c>
      <c r="M214" s="63">
        <v>0</v>
      </c>
    </row>
    <row r="215" spans="1:13" x14ac:dyDescent="0.2">
      <c r="A215" s="161"/>
      <c r="B215" s="36"/>
      <c r="C215" s="37">
        <v>642015</v>
      </c>
      <c r="D215" s="37" t="s">
        <v>111</v>
      </c>
      <c r="E215" s="113">
        <v>1.3</v>
      </c>
      <c r="F215" s="63"/>
      <c r="G215" s="63"/>
      <c r="H215" s="78"/>
      <c r="I215" s="113">
        <v>0.9</v>
      </c>
      <c r="J215" s="63">
        <v>1</v>
      </c>
      <c r="K215" s="63">
        <v>1</v>
      </c>
      <c r="L215" s="63">
        <v>1</v>
      </c>
      <c r="M215" s="63">
        <v>1</v>
      </c>
    </row>
    <row r="216" spans="1:13" x14ac:dyDescent="0.2">
      <c r="A216" s="161"/>
      <c r="B216" s="36"/>
      <c r="C216" s="37">
        <v>651004</v>
      </c>
      <c r="D216" s="37" t="s">
        <v>112</v>
      </c>
      <c r="E216" s="113">
        <v>0.3</v>
      </c>
      <c r="F216" s="63"/>
      <c r="G216" s="63"/>
      <c r="H216" s="85"/>
      <c r="I216" s="113">
        <v>0</v>
      </c>
      <c r="J216" s="63">
        <v>0</v>
      </c>
      <c r="K216" s="63">
        <v>0</v>
      </c>
      <c r="L216" s="63">
        <v>0</v>
      </c>
      <c r="M216" s="63">
        <v>0</v>
      </c>
    </row>
    <row r="217" spans="1:13" x14ac:dyDescent="0.2">
      <c r="A217" s="161"/>
      <c r="B217" s="36"/>
      <c r="C217" s="37"/>
      <c r="D217" s="100" t="s">
        <v>455</v>
      </c>
      <c r="E217" s="112">
        <v>0</v>
      </c>
      <c r="F217" s="134"/>
      <c r="G217" s="112"/>
      <c r="H217" s="135"/>
      <c r="I217" s="112">
        <v>0</v>
      </c>
      <c r="J217" s="113">
        <v>102.4</v>
      </c>
      <c r="K217" s="113">
        <v>102.4</v>
      </c>
      <c r="L217" s="113">
        <v>102.4</v>
      </c>
      <c r="M217" s="113">
        <v>102.4</v>
      </c>
    </row>
    <row r="218" spans="1:13" x14ac:dyDescent="0.2">
      <c r="A218" s="160"/>
      <c r="B218" s="39" t="s">
        <v>113</v>
      </c>
      <c r="C218" s="39"/>
      <c r="D218" s="39" t="s">
        <v>114</v>
      </c>
      <c r="E218" s="120">
        <f t="shared" ref="E218:M218" si="26">SUM(E219:E222)</f>
        <v>28.900000000000002</v>
      </c>
      <c r="F218" s="120">
        <f t="shared" si="26"/>
        <v>0</v>
      </c>
      <c r="G218" s="120">
        <f t="shared" si="26"/>
        <v>0</v>
      </c>
      <c r="H218" s="120">
        <f t="shared" si="26"/>
        <v>0</v>
      </c>
      <c r="I218" s="120">
        <f t="shared" si="26"/>
        <v>27.1</v>
      </c>
      <c r="J218" s="120">
        <f t="shared" si="26"/>
        <v>28.9</v>
      </c>
      <c r="K218" s="120">
        <f t="shared" si="26"/>
        <v>28.9</v>
      </c>
      <c r="L218" s="120">
        <f t="shared" si="26"/>
        <v>29.5</v>
      </c>
      <c r="M218" s="120">
        <f t="shared" si="26"/>
        <v>30.3</v>
      </c>
    </row>
    <row r="219" spans="1:13" x14ac:dyDescent="0.2">
      <c r="A219" s="161"/>
      <c r="B219" s="36">
        <v>610</v>
      </c>
      <c r="C219" s="37"/>
      <c r="D219" s="37" t="s">
        <v>115</v>
      </c>
      <c r="E219" s="113">
        <v>18.100000000000001</v>
      </c>
      <c r="F219" s="65"/>
      <c r="G219" s="63"/>
      <c r="H219" s="85"/>
      <c r="I219" s="113">
        <v>16.3</v>
      </c>
      <c r="J219" s="63">
        <v>17.7</v>
      </c>
      <c r="K219" s="63">
        <v>17.7</v>
      </c>
      <c r="L219" s="65">
        <v>18</v>
      </c>
      <c r="M219" s="65">
        <v>18.5</v>
      </c>
    </row>
    <row r="220" spans="1:13" x14ac:dyDescent="0.2">
      <c r="A220" s="161"/>
      <c r="B220" s="36">
        <v>620</v>
      </c>
      <c r="C220" s="37"/>
      <c r="D220" s="37" t="s">
        <v>116</v>
      </c>
      <c r="E220" s="113">
        <v>6.3</v>
      </c>
      <c r="F220" s="65"/>
      <c r="G220" s="63"/>
      <c r="H220" s="85"/>
      <c r="I220" s="113">
        <v>5.7</v>
      </c>
      <c r="J220" s="63">
        <v>6.2</v>
      </c>
      <c r="K220" s="63">
        <v>6.2</v>
      </c>
      <c r="L220" s="65">
        <v>6.5</v>
      </c>
      <c r="M220" s="65">
        <v>6.8</v>
      </c>
    </row>
    <row r="221" spans="1:13" x14ac:dyDescent="0.2">
      <c r="A221" s="161"/>
      <c r="B221" s="36">
        <v>630</v>
      </c>
      <c r="C221" s="37"/>
      <c r="D221" s="37" t="s">
        <v>117</v>
      </c>
      <c r="E221" s="113">
        <v>4.5</v>
      </c>
      <c r="F221" s="65"/>
      <c r="G221" s="63"/>
      <c r="H221" s="85"/>
      <c r="I221" s="113">
        <v>5.0999999999999996</v>
      </c>
      <c r="J221" s="63">
        <v>5</v>
      </c>
      <c r="K221" s="63">
        <v>5</v>
      </c>
      <c r="L221" s="63">
        <v>5</v>
      </c>
      <c r="M221" s="63">
        <v>5</v>
      </c>
    </row>
    <row r="222" spans="1:13" x14ac:dyDescent="0.2">
      <c r="A222" s="161"/>
      <c r="B222" s="36">
        <v>642</v>
      </c>
      <c r="C222" s="37"/>
      <c r="D222" s="37" t="s">
        <v>111</v>
      </c>
      <c r="E222" s="113">
        <v>0</v>
      </c>
      <c r="F222" s="65"/>
      <c r="G222" s="63"/>
      <c r="H222" s="85"/>
      <c r="I222" s="113">
        <v>0</v>
      </c>
      <c r="J222" s="63">
        <v>0</v>
      </c>
      <c r="K222" s="63">
        <v>0</v>
      </c>
      <c r="L222" s="63">
        <v>0</v>
      </c>
      <c r="M222" s="63">
        <v>0</v>
      </c>
    </row>
    <row r="223" spans="1:13" x14ac:dyDescent="0.2">
      <c r="A223" s="160"/>
      <c r="B223" s="39" t="s">
        <v>118</v>
      </c>
      <c r="C223" s="39"/>
      <c r="D223" s="39" t="s">
        <v>119</v>
      </c>
      <c r="E223" s="120">
        <f>SUM(E224)</f>
        <v>17</v>
      </c>
      <c r="F223" s="120">
        <f t="shared" ref="F223:M223" si="27">SUM(F224)</f>
        <v>0</v>
      </c>
      <c r="G223" s="120">
        <f t="shared" si="27"/>
        <v>0</v>
      </c>
      <c r="H223" s="120">
        <f t="shared" si="27"/>
        <v>0</v>
      </c>
      <c r="I223" s="120">
        <f>SUM(I224)</f>
        <v>7.1</v>
      </c>
      <c r="J223" s="120">
        <f t="shared" si="27"/>
        <v>6.8</v>
      </c>
      <c r="K223" s="120">
        <f t="shared" si="27"/>
        <v>6.8</v>
      </c>
      <c r="L223" s="120">
        <f t="shared" si="27"/>
        <v>0</v>
      </c>
      <c r="M223" s="120">
        <f t="shared" si="27"/>
        <v>0</v>
      </c>
    </row>
    <row r="224" spans="1:13" x14ac:dyDescent="0.2">
      <c r="A224" s="161"/>
      <c r="B224" s="36">
        <v>630</v>
      </c>
      <c r="C224" s="37"/>
      <c r="D224" s="37" t="s">
        <v>120</v>
      </c>
      <c r="E224" s="118">
        <v>17</v>
      </c>
      <c r="F224" s="67"/>
      <c r="G224" s="67"/>
      <c r="H224" s="76"/>
      <c r="I224" s="118">
        <v>7.1</v>
      </c>
      <c r="J224" s="67">
        <v>6.8</v>
      </c>
      <c r="K224" s="67">
        <v>6.8</v>
      </c>
      <c r="L224" s="67">
        <v>0</v>
      </c>
      <c r="M224" s="67">
        <v>0</v>
      </c>
    </row>
    <row r="225" spans="1:13" x14ac:dyDescent="0.2">
      <c r="A225" s="160"/>
      <c r="B225" s="39" t="s">
        <v>121</v>
      </c>
      <c r="C225" s="39"/>
      <c r="D225" s="39" t="s">
        <v>122</v>
      </c>
      <c r="E225" s="120">
        <f t="shared" ref="E225:M225" si="28">SUM(E226:E227)</f>
        <v>16.099999999999998</v>
      </c>
      <c r="F225" s="120">
        <f t="shared" si="28"/>
        <v>0</v>
      </c>
      <c r="G225" s="120">
        <f t="shared" si="28"/>
        <v>0</v>
      </c>
      <c r="H225" s="120">
        <f t="shared" si="28"/>
        <v>0</v>
      </c>
      <c r="I225" s="120">
        <f t="shared" si="28"/>
        <v>25</v>
      </c>
      <c r="J225" s="120">
        <f t="shared" si="28"/>
        <v>19.5</v>
      </c>
      <c r="K225" s="120">
        <f t="shared" si="28"/>
        <v>19.5</v>
      </c>
      <c r="L225" s="120">
        <f t="shared" si="28"/>
        <v>26.7</v>
      </c>
      <c r="M225" s="120">
        <f t="shared" si="28"/>
        <v>27.7</v>
      </c>
    </row>
    <row r="226" spans="1:13" x14ac:dyDescent="0.2">
      <c r="A226" s="161"/>
      <c r="B226" s="36"/>
      <c r="C226" s="37">
        <v>651002</v>
      </c>
      <c r="D226" s="37" t="s">
        <v>123</v>
      </c>
      <c r="E226" s="118">
        <v>15.2</v>
      </c>
      <c r="F226" s="67"/>
      <c r="G226" s="67"/>
      <c r="H226" s="76"/>
      <c r="I226" s="118">
        <v>23.1</v>
      </c>
      <c r="J226" s="67">
        <v>17.8</v>
      </c>
      <c r="K226" s="67">
        <v>17.8</v>
      </c>
      <c r="L226" s="67">
        <v>25</v>
      </c>
      <c r="M226" s="67">
        <v>26</v>
      </c>
    </row>
    <row r="227" spans="1:13" x14ac:dyDescent="0.2">
      <c r="A227" s="161"/>
      <c r="B227" s="36"/>
      <c r="C227" s="37">
        <v>653001</v>
      </c>
      <c r="D227" s="37" t="s">
        <v>283</v>
      </c>
      <c r="E227" s="118">
        <v>0.9</v>
      </c>
      <c r="F227" s="67"/>
      <c r="G227" s="67"/>
      <c r="H227" s="76"/>
      <c r="I227" s="118">
        <v>1.9</v>
      </c>
      <c r="J227" s="67">
        <v>1.7</v>
      </c>
      <c r="K227" s="67">
        <v>1.7</v>
      </c>
      <c r="L227" s="67">
        <v>1.7</v>
      </c>
      <c r="M227" s="67">
        <v>1.7</v>
      </c>
    </row>
    <row r="228" spans="1:13" x14ac:dyDescent="0.2">
      <c r="A228" s="160"/>
      <c r="B228" s="39" t="s">
        <v>124</v>
      </c>
      <c r="C228" s="39"/>
      <c r="D228" s="39" t="s">
        <v>125</v>
      </c>
      <c r="E228" s="120">
        <f t="shared" ref="E228:M228" si="29">SUM(E229:E231)</f>
        <v>10</v>
      </c>
      <c r="F228" s="120">
        <f t="shared" si="29"/>
        <v>0</v>
      </c>
      <c r="G228" s="120">
        <f t="shared" si="29"/>
        <v>0</v>
      </c>
      <c r="H228" s="120">
        <f t="shared" si="29"/>
        <v>0</v>
      </c>
      <c r="I228" s="120">
        <f t="shared" si="29"/>
        <v>14.3</v>
      </c>
      <c r="J228" s="120">
        <f t="shared" si="29"/>
        <v>4.8</v>
      </c>
      <c r="K228" s="120">
        <f t="shared" si="29"/>
        <v>4.8</v>
      </c>
      <c r="L228" s="120">
        <f t="shared" si="29"/>
        <v>4.8</v>
      </c>
      <c r="M228" s="120">
        <f t="shared" si="29"/>
        <v>4.8</v>
      </c>
    </row>
    <row r="229" spans="1:13" x14ac:dyDescent="0.2">
      <c r="A229" s="161"/>
      <c r="B229" s="36"/>
      <c r="C229" s="37">
        <v>6410011</v>
      </c>
      <c r="D229" s="37" t="s">
        <v>126</v>
      </c>
      <c r="E229" s="118">
        <v>0</v>
      </c>
      <c r="F229" s="67"/>
      <c r="G229" s="67"/>
      <c r="H229" s="76"/>
      <c r="I229" s="118">
        <v>0</v>
      </c>
      <c r="J229" s="67">
        <v>0</v>
      </c>
      <c r="K229" s="67">
        <v>0</v>
      </c>
      <c r="L229" s="67">
        <v>0</v>
      </c>
      <c r="M229" s="67">
        <v>0</v>
      </c>
    </row>
    <row r="230" spans="1:13" x14ac:dyDescent="0.2">
      <c r="A230" s="161"/>
      <c r="B230" s="36"/>
      <c r="C230" s="37">
        <v>6410013</v>
      </c>
      <c r="D230" s="37" t="s">
        <v>271</v>
      </c>
      <c r="E230" s="118">
        <v>3.9</v>
      </c>
      <c r="F230" s="67"/>
      <c r="G230" s="67"/>
      <c r="H230" s="76"/>
      <c r="I230" s="118">
        <v>14.3</v>
      </c>
      <c r="J230" s="67">
        <v>4.8</v>
      </c>
      <c r="K230" s="67">
        <v>4.8</v>
      </c>
      <c r="L230" s="67">
        <v>4.8</v>
      </c>
      <c r="M230" s="67">
        <v>4.8</v>
      </c>
    </row>
    <row r="231" spans="1:13" x14ac:dyDescent="0.2">
      <c r="A231" s="161"/>
      <c r="B231" s="36"/>
      <c r="C231" s="37">
        <v>6410012</v>
      </c>
      <c r="D231" s="37" t="s">
        <v>292</v>
      </c>
      <c r="E231" s="118">
        <v>6.1</v>
      </c>
      <c r="F231" s="67"/>
      <c r="G231" s="67"/>
      <c r="H231" s="76"/>
      <c r="I231" s="118">
        <v>0</v>
      </c>
      <c r="J231" s="67">
        <v>0</v>
      </c>
      <c r="K231" s="67">
        <v>0</v>
      </c>
      <c r="L231" s="67">
        <v>0</v>
      </c>
      <c r="M231" s="67">
        <v>0</v>
      </c>
    </row>
    <row r="232" spans="1:13" x14ac:dyDescent="0.2">
      <c r="A232" s="160"/>
      <c r="B232" s="39" t="s">
        <v>127</v>
      </c>
      <c r="C232" s="39"/>
      <c r="D232" s="39" t="s">
        <v>128</v>
      </c>
      <c r="E232" s="120">
        <f t="shared" ref="E232:M232" si="30">SUM(E233+E234+E235)</f>
        <v>178.8</v>
      </c>
      <c r="F232" s="120">
        <f t="shared" si="30"/>
        <v>0</v>
      </c>
      <c r="G232" s="120">
        <f t="shared" si="30"/>
        <v>0</v>
      </c>
      <c r="H232" s="120">
        <f t="shared" si="30"/>
        <v>0</v>
      </c>
      <c r="I232" s="120">
        <f t="shared" si="30"/>
        <v>177.90000000000003</v>
      </c>
      <c r="J232" s="120">
        <f t="shared" si="30"/>
        <v>190.70000000000002</v>
      </c>
      <c r="K232" s="120">
        <f t="shared" si="30"/>
        <v>190.70000000000002</v>
      </c>
      <c r="L232" s="120">
        <f t="shared" si="30"/>
        <v>192.4</v>
      </c>
      <c r="M232" s="120">
        <f t="shared" si="30"/>
        <v>197.9</v>
      </c>
    </row>
    <row r="233" spans="1:13" x14ac:dyDescent="0.2">
      <c r="A233" s="161"/>
      <c r="B233" s="36">
        <v>610</v>
      </c>
      <c r="C233" s="37"/>
      <c r="D233" s="37" t="s">
        <v>115</v>
      </c>
      <c r="E233" s="118">
        <v>120.4</v>
      </c>
      <c r="F233" s="58"/>
      <c r="G233" s="67"/>
      <c r="H233" s="76"/>
      <c r="I233" s="118">
        <v>118.9</v>
      </c>
      <c r="J233" s="67">
        <v>128.9</v>
      </c>
      <c r="K233" s="67">
        <v>128.9</v>
      </c>
      <c r="L233" s="65">
        <v>130</v>
      </c>
      <c r="M233" s="65">
        <v>135</v>
      </c>
    </row>
    <row r="234" spans="1:13" x14ac:dyDescent="0.2">
      <c r="A234" s="161"/>
      <c r="B234" s="36">
        <v>620</v>
      </c>
      <c r="C234" s="37"/>
      <c r="D234" s="37" t="s">
        <v>116</v>
      </c>
      <c r="E234" s="118">
        <v>43.2</v>
      </c>
      <c r="F234" s="58"/>
      <c r="G234" s="67"/>
      <c r="H234" s="76"/>
      <c r="I234" s="118">
        <v>43.2</v>
      </c>
      <c r="J234" s="67">
        <v>44.9</v>
      </c>
      <c r="K234" s="67">
        <v>44.9</v>
      </c>
      <c r="L234" s="65">
        <v>45.5</v>
      </c>
      <c r="M234" s="65">
        <v>46</v>
      </c>
    </row>
    <row r="235" spans="1:13" x14ac:dyDescent="0.2">
      <c r="A235" s="161"/>
      <c r="B235" s="36">
        <v>630</v>
      </c>
      <c r="C235" s="37"/>
      <c r="D235" s="100" t="s">
        <v>117</v>
      </c>
      <c r="E235" s="122">
        <f>SUM(E236:E255)</f>
        <v>15.2</v>
      </c>
      <c r="F235" s="148"/>
      <c r="G235" s="93"/>
      <c r="H235" s="149"/>
      <c r="I235" s="122">
        <f>SUM(I236:I255)</f>
        <v>15.8</v>
      </c>
      <c r="J235" s="122">
        <f>SUM(J236:J255)</f>
        <v>16.899999999999999</v>
      </c>
      <c r="K235" s="122">
        <f>SUM(K236:K255)</f>
        <v>16.899999999999999</v>
      </c>
      <c r="L235" s="122">
        <f>SUM(L236:L255)</f>
        <v>16.899999999999999</v>
      </c>
      <c r="M235" s="122">
        <f>SUM(M236:M255)</f>
        <v>16.899999999999999</v>
      </c>
    </row>
    <row r="236" spans="1:13" x14ac:dyDescent="0.2">
      <c r="A236" s="161"/>
      <c r="B236" s="36"/>
      <c r="C236" s="37">
        <v>631001</v>
      </c>
      <c r="D236" s="37" t="s">
        <v>129</v>
      </c>
      <c r="E236" s="118">
        <v>0</v>
      </c>
      <c r="F236" s="58"/>
      <c r="G236" s="67"/>
      <c r="H236" s="86"/>
      <c r="I236" s="118">
        <v>0.1</v>
      </c>
      <c r="J236" s="67">
        <v>0.1</v>
      </c>
      <c r="K236" s="67">
        <v>0.1</v>
      </c>
      <c r="L236" s="67">
        <v>0.1</v>
      </c>
      <c r="M236" s="67">
        <v>0.1</v>
      </c>
    </row>
    <row r="237" spans="1:13" x14ac:dyDescent="0.2">
      <c r="A237" s="161"/>
      <c r="B237" s="36"/>
      <c r="C237" s="37">
        <v>6320031</v>
      </c>
      <c r="D237" s="37" t="s">
        <v>130</v>
      </c>
      <c r="E237" s="118">
        <v>1.6</v>
      </c>
      <c r="F237" s="58"/>
      <c r="G237" s="67"/>
      <c r="H237" s="86"/>
      <c r="I237" s="118">
        <v>1.7</v>
      </c>
      <c r="J237" s="67">
        <v>1.5</v>
      </c>
      <c r="K237" s="67">
        <v>1.5</v>
      </c>
      <c r="L237" s="67">
        <v>1.5</v>
      </c>
      <c r="M237" s="67">
        <v>1.5</v>
      </c>
    </row>
    <row r="238" spans="1:13" x14ac:dyDescent="0.2">
      <c r="A238" s="161"/>
      <c r="B238" s="36"/>
      <c r="C238" s="37">
        <v>6320032</v>
      </c>
      <c r="D238" s="37" t="s">
        <v>131</v>
      </c>
      <c r="E238" s="118">
        <v>0</v>
      </c>
      <c r="F238" s="58"/>
      <c r="G238" s="67"/>
      <c r="H238" s="86"/>
      <c r="I238" s="118">
        <v>0</v>
      </c>
      <c r="J238" s="67">
        <v>0</v>
      </c>
      <c r="K238" s="67">
        <v>0</v>
      </c>
      <c r="L238" s="67">
        <v>0</v>
      </c>
      <c r="M238" s="67">
        <v>0</v>
      </c>
    </row>
    <row r="239" spans="1:13" x14ac:dyDescent="0.2">
      <c r="A239" s="161"/>
      <c r="B239" s="36"/>
      <c r="C239" s="37">
        <v>633001</v>
      </c>
      <c r="D239" s="37" t="s">
        <v>64</v>
      </c>
      <c r="E239" s="118">
        <v>0</v>
      </c>
      <c r="F239" s="58"/>
      <c r="G239" s="67"/>
      <c r="H239" s="86"/>
      <c r="I239" s="118">
        <v>0.2</v>
      </c>
      <c r="J239" s="67">
        <v>0.8</v>
      </c>
      <c r="K239" s="67">
        <v>0.8</v>
      </c>
      <c r="L239" s="67">
        <v>0.8</v>
      </c>
      <c r="M239" s="67">
        <v>0.8</v>
      </c>
    </row>
    <row r="240" spans="1:13" x14ac:dyDescent="0.2">
      <c r="A240" s="161"/>
      <c r="B240" s="36"/>
      <c r="C240" s="37">
        <v>633001</v>
      </c>
      <c r="D240" s="37" t="s">
        <v>132</v>
      </c>
      <c r="E240" s="118">
        <v>0.2</v>
      </c>
      <c r="F240" s="58"/>
      <c r="G240" s="67"/>
      <c r="H240" s="86"/>
      <c r="I240" s="118">
        <v>0.3</v>
      </c>
      <c r="J240" s="67">
        <v>0.4</v>
      </c>
      <c r="K240" s="67">
        <v>0.4</v>
      </c>
      <c r="L240" s="67">
        <v>0.4</v>
      </c>
      <c r="M240" s="67">
        <v>0.4</v>
      </c>
    </row>
    <row r="241" spans="1:13" x14ac:dyDescent="0.2">
      <c r="A241" s="161"/>
      <c r="B241" s="36"/>
      <c r="C241" s="37">
        <v>6330062</v>
      </c>
      <c r="D241" s="37" t="s">
        <v>431</v>
      </c>
      <c r="E241" s="118">
        <v>0.3</v>
      </c>
      <c r="F241" s="58"/>
      <c r="G241" s="67"/>
      <c r="H241" s="86"/>
      <c r="I241" s="118">
        <v>0.5</v>
      </c>
      <c r="J241" s="67">
        <v>0.5</v>
      </c>
      <c r="K241" s="67">
        <v>0.5</v>
      </c>
      <c r="L241" s="67">
        <v>0.5</v>
      </c>
      <c r="M241" s="67">
        <v>0.5</v>
      </c>
    </row>
    <row r="242" spans="1:13" x14ac:dyDescent="0.2">
      <c r="A242" s="161"/>
      <c r="B242" s="36"/>
      <c r="C242" s="37">
        <v>6330063</v>
      </c>
      <c r="D242" s="37" t="s">
        <v>133</v>
      </c>
      <c r="E242" s="118">
        <v>0.2</v>
      </c>
      <c r="F242" s="58"/>
      <c r="G242" s="67"/>
      <c r="H242" s="86"/>
      <c r="I242" s="118">
        <v>0.1</v>
      </c>
      <c r="J242" s="67">
        <v>0.2</v>
      </c>
      <c r="K242" s="67">
        <v>0.2</v>
      </c>
      <c r="L242" s="67">
        <v>0.2</v>
      </c>
      <c r="M242" s="67">
        <v>0.2</v>
      </c>
    </row>
    <row r="243" spans="1:13" x14ac:dyDescent="0.2">
      <c r="A243" s="161"/>
      <c r="B243" s="36"/>
      <c r="C243" s="37">
        <v>6330065</v>
      </c>
      <c r="D243" s="37" t="s">
        <v>134</v>
      </c>
      <c r="E243" s="118">
        <v>0.2</v>
      </c>
      <c r="F243" s="58"/>
      <c r="G243" s="67"/>
      <c r="H243" s="86"/>
      <c r="I243" s="118">
        <v>0.3</v>
      </c>
      <c r="J243" s="67">
        <v>0.3</v>
      </c>
      <c r="K243" s="67">
        <v>0.3</v>
      </c>
      <c r="L243" s="67">
        <v>0.3</v>
      </c>
      <c r="M243" s="67">
        <v>0.3</v>
      </c>
    </row>
    <row r="244" spans="1:13" x14ac:dyDescent="0.2">
      <c r="A244" s="161"/>
      <c r="B244" s="36"/>
      <c r="C244" s="37">
        <v>6330066</v>
      </c>
      <c r="D244" s="37" t="s">
        <v>135</v>
      </c>
      <c r="E244" s="118">
        <v>0.2</v>
      </c>
      <c r="F244" s="58"/>
      <c r="G244" s="67"/>
      <c r="H244" s="86"/>
      <c r="I244" s="118">
        <v>0</v>
      </c>
      <c r="J244" s="67">
        <v>0</v>
      </c>
      <c r="K244" s="67">
        <v>0</v>
      </c>
      <c r="L244" s="67">
        <v>0</v>
      </c>
      <c r="M244" s="67">
        <v>0</v>
      </c>
    </row>
    <row r="245" spans="1:13" x14ac:dyDescent="0.2">
      <c r="A245" s="161"/>
      <c r="B245" s="36"/>
      <c r="C245" s="37">
        <v>633010</v>
      </c>
      <c r="D245" s="37" t="s">
        <v>136</v>
      </c>
      <c r="E245" s="118">
        <v>0.2</v>
      </c>
      <c r="F245" s="58"/>
      <c r="G245" s="67"/>
      <c r="H245" s="86"/>
      <c r="I245" s="118">
        <v>0.8</v>
      </c>
      <c r="J245" s="67">
        <v>1</v>
      </c>
      <c r="K245" s="67">
        <v>1</v>
      </c>
      <c r="L245" s="67">
        <v>1</v>
      </c>
      <c r="M245" s="67">
        <v>1</v>
      </c>
    </row>
    <row r="246" spans="1:13" x14ac:dyDescent="0.2">
      <c r="A246" s="161"/>
      <c r="B246" s="36"/>
      <c r="C246" s="37">
        <v>634001</v>
      </c>
      <c r="D246" s="37" t="s">
        <v>137</v>
      </c>
      <c r="E246" s="118">
        <v>2.2999999999999998</v>
      </c>
      <c r="F246" s="58"/>
      <c r="G246" s="67"/>
      <c r="H246" s="86"/>
      <c r="I246" s="118">
        <v>2.4</v>
      </c>
      <c r="J246" s="67">
        <v>2.5</v>
      </c>
      <c r="K246" s="67">
        <v>2.5</v>
      </c>
      <c r="L246" s="67">
        <v>2.5</v>
      </c>
      <c r="M246" s="67">
        <v>2.5</v>
      </c>
    </row>
    <row r="247" spans="1:13" x14ac:dyDescent="0.2">
      <c r="A247" s="161"/>
      <c r="B247" s="36"/>
      <c r="C247" s="37">
        <v>6340021</v>
      </c>
      <c r="D247" s="37" t="s">
        <v>78</v>
      </c>
      <c r="E247" s="118">
        <v>0.8</v>
      </c>
      <c r="F247" s="58"/>
      <c r="G247" s="67"/>
      <c r="H247" s="86"/>
      <c r="I247" s="118">
        <v>0.9</v>
      </c>
      <c r="J247" s="67">
        <v>0.9</v>
      </c>
      <c r="K247" s="67">
        <v>0.9</v>
      </c>
      <c r="L247" s="67">
        <v>0.9</v>
      </c>
      <c r="M247" s="67">
        <v>0.9</v>
      </c>
    </row>
    <row r="248" spans="1:13" x14ac:dyDescent="0.2">
      <c r="A248" s="161"/>
      <c r="B248" s="36"/>
      <c r="C248" s="37">
        <v>6340022</v>
      </c>
      <c r="D248" s="37" t="s">
        <v>79</v>
      </c>
      <c r="E248" s="118">
        <v>0.1</v>
      </c>
      <c r="F248" s="58"/>
      <c r="G248" s="67"/>
      <c r="H248" s="86"/>
      <c r="I248" s="118">
        <v>0.1</v>
      </c>
      <c r="J248" s="67">
        <v>0.1</v>
      </c>
      <c r="K248" s="67">
        <v>0.1</v>
      </c>
      <c r="L248" s="67">
        <v>0.1</v>
      </c>
      <c r="M248" s="67">
        <v>0.1</v>
      </c>
    </row>
    <row r="249" spans="1:13" x14ac:dyDescent="0.2">
      <c r="A249" s="161"/>
      <c r="B249" s="36"/>
      <c r="C249" s="37">
        <v>634003</v>
      </c>
      <c r="D249" s="37" t="s">
        <v>264</v>
      </c>
      <c r="E249" s="118">
        <v>0.3</v>
      </c>
      <c r="F249" s="67"/>
      <c r="G249" s="67"/>
      <c r="H249" s="76"/>
      <c r="I249" s="118">
        <v>0.2</v>
      </c>
      <c r="J249" s="67">
        <v>0.2</v>
      </c>
      <c r="K249" s="67">
        <v>0.2</v>
      </c>
      <c r="L249" s="67">
        <v>0.2</v>
      </c>
      <c r="M249" s="67">
        <v>0.2</v>
      </c>
    </row>
    <row r="250" spans="1:13" x14ac:dyDescent="0.2">
      <c r="A250" s="161"/>
      <c r="B250" s="36"/>
      <c r="C250" s="37">
        <v>635002</v>
      </c>
      <c r="D250" s="37" t="s">
        <v>138</v>
      </c>
      <c r="E250" s="118">
        <v>0.2</v>
      </c>
      <c r="F250" s="67"/>
      <c r="G250" s="67"/>
      <c r="H250" s="76"/>
      <c r="I250" s="118">
        <v>0</v>
      </c>
      <c r="J250" s="67">
        <v>0</v>
      </c>
      <c r="K250" s="67">
        <v>0</v>
      </c>
      <c r="L250" s="67">
        <v>0</v>
      </c>
      <c r="M250" s="67">
        <v>0</v>
      </c>
    </row>
    <row r="251" spans="1:13" x14ac:dyDescent="0.2">
      <c r="A251" s="161"/>
      <c r="B251" s="36"/>
      <c r="C251" s="37">
        <v>637001</v>
      </c>
      <c r="D251" s="37" t="s">
        <v>89</v>
      </c>
      <c r="E251" s="118">
        <v>0</v>
      </c>
      <c r="F251" s="67"/>
      <c r="G251" s="67"/>
      <c r="H251" s="76"/>
      <c r="I251" s="118">
        <v>0</v>
      </c>
      <c r="J251" s="67">
        <v>0.2</v>
      </c>
      <c r="K251" s="67">
        <v>0.2</v>
      </c>
      <c r="L251" s="67">
        <v>0.2</v>
      </c>
      <c r="M251" s="67">
        <v>0.2</v>
      </c>
    </row>
    <row r="252" spans="1:13" x14ac:dyDescent="0.2">
      <c r="A252" s="161"/>
      <c r="B252" s="36"/>
      <c r="C252" s="37">
        <v>637004</v>
      </c>
      <c r="D252" s="37" t="s">
        <v>432</v>
      </c>
      <c r="E252" s="118">
        <v>0</v>
      </c>
      <c r="F252" s="67"/>
      <c r="G252" s="67"/>
      <c r="H252" s="76"/>
      <c r="I252" s="118">
        <v>0.1</v>
      </c>
      <c r="J252" s="67">
        <v>0.1</v>
      </c>
      <c r="K252" s="67">
        <v>0.1</v>
      </c>
      <c r="L252" s="67">
        <v>0.1</v>
      </c>
      <c r="M252" s="67">
        <v>0.1</v>
      </c>
    </row>
    <row r="253" spans="1:13" x14ac:dyDescent="0.2">
      <c r="A253" s="161"/>
      <c r="B253" s="36"/>
      <c r="C253" s="37">
        <v>637014</v>
      </c>
      <c r="D253" s="37" t="s">
        <v>101</v>
      </c>
      <c r="E253" s="118">
        <v>6.1</v>
      </c>
      <c r="F253" s="67"/>
      <c r="G253" s="67"/>
      <c r="H253" s="76"/>
      <c r="I253" s="118">
        <v>6.5</v>
      </c>
      <c r="J253" s="67">
        <v>6.5</v>
      </c>
      <c r="K253" s="67">
        <v>6.5</v>
      </c>
      <c r="L253" s="67">
        <v>6.5</v>
      </c>
      <c r="M253" s="67">
        <v>6.5</v>
      </c>
    </row>
    <row r="254" spans="1:13" x14ac:dyDescent="0.2">
      <c r="A254" s="161"/>
      <c r="B254" s="36"/>
      <c r="C254" s="37">
        <v>637016</v>
      </c>
      <c r="D254" s="37" t="s">
        <v>103</v>
      </c>
      <c r="E254" s="118">
        <v>1.3</v>
      </c>
      <c r="F254" s="67"/>
      <c r="G254" s="67"/>
      <c r="H254" s="76"/>
      <c r="I254" s="118">
        <v>1.3</v>
      </c>
      <c r="J254" s="67">
        <v>1.3</v>
      </c>
      <c r="K254" s="67">
        <v>1.3</v>
      </c>
      <c r="L254" s="67">
        <v>1.3</v>
      </c>
      <c r="M254" s="67">
        <v>1.3</v>
      </c>
    </row>
    <row r="255" spans="1:13" x14ac:dyDescent="0.2">
      <c r="A255" s="161"/>
      <c r="B255" s="36"/>
      <c r="C255" s="37">
        <v>642015</v>
      </c>
      <c r="D255" s="37" t="s">
        <v>515</v>
      </c>
      <c r="E255" s="118">
        <v>1.2</v>
      </c>
      <c r="F255" s="67"/>
      <c r="G255" s="67"/>
      <c r="H255" s="76"/>
      <c r="I255" s="118">
        <v>0.3</v>
      </c>
      <c r="J255" s="67">
        <v>0.3</v>
      </c>
      <c r="K255" s="67">
        <v>0.3</v>
      </c>
      <c r="L255" s="67">
        <v>0.3</v>
      </c>
      <c r="M255" s="67">
        <v>0.3</v>
      </c>
    </row>
    <row r="256" spans="1:13" x14ac:dyDescent="0.2">
      <c r="A256" s="160"/>
      <c r="B256" s="39" t="s">
        <v>139</v>
      </c>
      <c r="C256" s="39"/>
      <c r="D256" s="39" t="s">
        <v>140</v>
      </c>
      <c r="E256" s="120">
        <f>SUM(E257)</f>
        <v>1</v>
      </c>
      <c r="F256" s="120">
        <f t="shared" ref="F256:M256" si="31">SUM(F257)</f>
        <v>0</v>
      </c>
      <c r="G256" s="120">
        <f t="shared" si="31"/>
        <v>0</v>
      </c>
      <c r="H256" s="120">
        <f t="shared" si="31"/>
        <v>0</v>
      </c>
      <c r="I256" s="120">
        <f>SUM(I257)</f>
        <v>1</v>
      </c>
      <c r="J256" s="120">
        <f t="shared" si="31"/>
        <v>1</v>
      </c>
      <c r="K256" s="120">
        <f t="shared" si="31"/>
        <v>1</v>
      </c>
      <c r="L256" s="120">
        <f t="shared" si="31"/>
        <v>1</v>
      </c>
      <c r="M256" s="120">
        <f t="shared" si="31"/>
        <v>1</v>
      </c>
    </row>
    <row r="257" spans="1:13" x14ac:dyDescent="0.2">
      <c r="A257" s="161"/>
      <c r="B257" s="36"/>
      <c r="C257" s="37">
        <v>637005</v>
      </c>
      <c r="D257" s="37" t="s">
        <v>141</v>
      </c>
      <c r="E257" s="118">
        <v>1</v>
      </c>
      <c r="F257" s="67"/>
      <c r="G257" s="67"/>
      <c r="H257" s="76"/>
      <c r="I257" s="118">
        <v>1</v>
      </c>
      <c r="J257" s="67">
        <v>1</v>
      </c>
      <c r="K257" s="67">
        <v>1</v>
      </c>
      <c r="L257" s="67">
        <v>1</v>
      </c>
      <c r="M257" s="67">
        <v>1</v>
      </c>
    </row>
    <row r="258" spans="1:13" x14ac:dyDescent="0.2">
      <c r="A258" s="160"/>
      <c r="B258" s="39" t="s">
        <v>142</v>
      </c>
      <c r="C258" s="39"/>
      <c r="D258" s="39" t="s">
        <v>143</v>
      </c>
      <c r="E258" s="120">
        <f t="shared" ref="E258:J258" si="32">SUM(E259+ E264)</f>
        <v>73.899999999999991</v>
      </c>
      <c r="F258" s="120">
        <f t="shared" si="32"/>
        <v>0</v>
      </c>
      <c r="G258" s="120">
        <f t="shared" si="32"/>
        <v>0</v>
      </c>
      <c r="H258" s="120">
        <f t="shared" si="32"/>
        <v>0</v>
      </c>
      <c r="I258" s="120">
        <f t="shared" si="32"/>
        <v>98.800000000000011</v>
      </c>
      <c r="J258" s="120">
        <f t="shared" si="32"/>
        <v>93.699999999999989</v>
      </c>
      <c r="K258" s="120">
        <f>SUM(K259+ K264)</f>
        <v>93.699999999999989</v>
      </c>
      <c r="L258" s="120">
        <f>SUM(L259+ L264)</f>
        <v>93.699999999999989</v>
      </c>
      <c r="M258" s="120">
        <f>SUM(M259+ M264)</f>
        <v>93.699999999999989</v>
      </c>
    </row>
    <row r="259" spans="1:13" x14ac:dyDescent="0.2">
      <c r="A259" s="160"/>
      <c r="B259" s="36"/>
      <c r="C259" s="36"/>
      <c r="D259" s="36" t="s">
        <v>144</v>
      </c>
      <c r="E259" s="122">
        <f t="shared" ref="E259:J259" si="33">SUM(E260:E263)</f>
        <v>67.099999999999994</v>
      </c>
      <c r="F259" s="122">
        <f t="shared" si="33"/>
        <v>0</v>
      </c>
      <c r="G259" s="122">
        <f t="shared" si="33"/>
        <v>0</v>
      </c>
      <c r="H259" s="122">
        <f t="shared" si="33"/>
        <v>0</v>
      </c>
      <c r="I259" s="122">
        <f t="shared" si="33"/>
        <v>91.500000000000014</v>
      </c>
      <c r="J259" s="122">
        <f t="shared" si="33"/>
        <v>86.1</v>
      </c>
      <c r="K259" s="122">
        <f>SUM(K260:K263)</f>
        <v>86.1</v>
      </c>
      <c r="L259" s="122">
        <f>SUM(L260:L263)</f>
        <v>86.1</v>
      </c>
      <c r="M259" s="122">
        <f>SUM(M260:M263)</f>
        <v>86.1</v>
      </c>
    </row>
    <row r="260" spans="1:13" x14ac:dyDescent="0.2">
      <c r="A260" s="161"/>
      <c r="B260" s="36">
        <v>610</v>
      </c>
      <c r="C260" s="37"/>
      <c r="D260" s="37" t="s">
        <v>115</v>
      </c>
      <c r="E260" s="121">
        <v>36.9</v>
      </c>
      <c r="F260" s="65"/>
      <c r="G260" s="65"/>
      <c r="H260" s="85"/>
      <c r="I260" s="121">
        <v>48.7</v>
      </c>
      <c r="J260" s="65">
        <v>44.8</v>
      </c>
      <c r="K260" s="65">
        <v>44.8</v>
      </c>
      <c r="L260" s="65">
        <v>44.8</v>
      </c>
      <c r="M260" s="65">
        <v>44.8</v>
      </c>
    </row>
    <row r="261" spans="1:13" x14ac:dyDescent="0.2">
      <c r="A261" s="161"/>
      <c r="B261" s="36">
        <v>620</v>
      </c>
      <c r="C261" s="37"/>
      <c r="D261" s="37" t="s">
        <v>116</v>
      </c>
      <c r="E261" s="118">
        <v>13.1</v>
      </c>
      <c r="F261" s="67"/>
      <c r="G261" s="67"/>
      <c r="H261" s="76"/>
      <c r="I261" s="118">
        <v>17.100000000000001</v>
      </c>
      <c r="J261" s="67">
        <v>15.8</v>
      </c>
      <c r="K261" s="67">
        <v>15.8</v>
      </c>
      <c r="L261" s="67">
        <v>15.8</v>
      </c>
      <c r="M261" s="67">
        <v>15.8</v>
      </c>
    </row>
    <row r="262" spans="1:13" x14ac:dyDescent="0.2">
      <c r="A262" s="161"/>
      <c r="B262" s="36">
        <v>630</v>
      </c>
      <c r="C262" s="37"/>
      <c r="D262" s="37" t="s">
        <v>117</v>
      </c>
      <c r="E262" s="118">
        <v>12.8</v>
      </c>
      <c r="F262" s="67"/>
      <c r="G262" s="67"/>
      <c r="H262" s="76"/>
      <c r="I262" s="118">
        <v>20.5</v>
      </c>
      <c r="J262" s="67">
        <v>20.5</v>
      </c>
      <c r="K262" s="67">
        <v>20.5</v>
      </c>
      <c r="L262" s="67">
        <v>20.5</v>
      </c>
      <c r="M262" s="67">
        <v>20.5</v>
      </c>
    </row>
    <row r="263" spans="1:13" x14ac:dyDescent="0.2">
      <c r="A263" s="161"/>
      <c r="B263" s="36"/>
      <c r="C263" s="37"/>
      <c r="D263" s="37" t="s">
        <v>101</v>
      </c>
      <c r="E263" s="118">
        <v>4.3</v>
      </c>
      <c r="F263" s="67"/>
      <c r="G263" s="67"/>
      <c r="H263" s="76"/>
      <c r="I263" s="118">
        <v>5.2</v>
      </c>
      <c r="J263" s="67">
        <v>5</v>
      </c>
      <c r="K263" s="67">
        <v>5</v>
      </c>
      <c r="L263" s="67">
        <v>5</v>
      </c>
      <c r="M263" s="67">
        <v>5</v>
      </c>
    </row>
    <row r="264" spans="1:13" x14ac:dyDescent="0.2">
      <c r="A264" s="161"/>
      <c r="B264" s="36"/>
      <c r="C264" s="37"/>
      <c r="D264" s="36" t="s">
        <v>145</v>
      </c>
      <c r="E264" s="122">
        <f t="shared" ref="E264:M264" si="34">SUM(E265:E266)</f>
        <v>6.8</v>
      </c>
      <c r="F264" s="122">
        <f t="shared" si="34"/>
        <v>0</v>
      </c>
      <c r="G264" s="122">
        <f t="shared" si="34"/>
        <v>0</v>
      </c>
      <c r="H264" s="122">
        <f t="shared" si="34"/>
        <v>0</v>
      </c>
      <c r="I264" s="122">
        <f t="shared" si="34"/>
        <v>7.3000000000000007</v>
      </c>
      <c r="J264" s="122">
        <f t="shared" si="34"/>
        <v>7.6</v>
      </c>
      <c r="K264" s="122">
        <f t="shared" si="34"/>
        <v>7.6</v>
      </c>
      <c r="L264" s="122">
        <f t="shared" si="34"/>
        <v>7.6</v>
      </c>
      <c r="M264" s="122">
        <f t="shared" si="34"/>
        <v>7.6</v>
      </c>
    </row>
    <row r="265" spans="1:13" x14ac:dyDescent="0.2">
      <c r="A265" s="161"/>
      <c r="B265" s="36">
        <v>610</v>
      </c>
      <c r="C265" s="37"/>
      <c r="D265" s="37" t="s">
        <v>115</v>
      </c>
      <c r="E265" s="118">
        <v>5</v>
      </c>
      <c r="F265" s="67"/>
      <c r="G265" s="67"/>
      <c r="H265" s="76"/>
      <c r="I265" s="118">
        <v>5.4</v>
      </c>
      <c r="J265" s="67">
        <v>5.6</v>
      </c>
      <c r="K265" s="67">
        <v>5.6</v>
      </c>
      <c r="L265" s="67">
        <v>5.6</v>
      </c>
      <c r="M265" s="67">
        <v>5.6</v>
      </c>
    </row>
    <row r="266" spans="1:13" x14ac:dyDescent="0.2">
      <c r="A266" s="161"/>
      <c r="B266" s="36">
        <v>620</v>
      </c>
      <c r="C266" s="37"/>
      <c r="D266" s="37" t="s">
        <v>116</v>
      </c>
      <c r="E266" s="118">
        <v>1.8</v>
      </c>
      <c r="F266" s="67"/>
      <c r="G266" s="67"/>
      <c r="H266" s="76"/>
      <c r="I266" s="118">
        <v>1.9</v>
      </c>
      <c r="J266" s="67">
        <v>2</v>
      </c>
      <c r="K266" s="67">
        <v>2</v>
      </c>
      <c r="L266" s="67">
        <v>2</v>
      </c>
      <c r="M266" s="67">
        <v>2</v>
      </c>
    </row>
    <row r="267" spans="1:13" x14ac:dyDescent="0.2">
      <c r="A267" s="160"/>
      <c r="B267" s="39" t="s">
        <v>146</v>
      </c>
      <c r="C267" s="39"/>
      <c r="D267" s="39" t="s">
        <v>147</v>
      </c>
      <c r="E267" s="120">
        <f t="shared" ref="E267:M267" si="35">SUM(E268:E270)</f>
        <v>30.2</v>
      </c>
      <c r="F267" s="120">
        <f t="shared" si="35"/>
        <v>0</v>
      </c>
      <c r="G267" s="120">
        <f t="shared" si="35"/>
        <v>0</v>
      </c>
      <c r="H267" s="120">
        <f t="shared" si="35"/>
        <v>0</v>
      </c>
      <c r="I267" s="120">
        <f t="shared" si="35"/>
        <v>30.4</v>
      </c>
      <c r="J267" s="120">
        <f t="shared" si="35"/>
        <v>29.2</v>
      </c>
      <c r="K267" s="120">
        <f t="shared" si="35"/>
        <v>29.2</v>
      </c>
      <c r="L267" s="120">
        <f t="shared" si="35"/>
        <v>30.1</v>
      </c>
      <c r="M267" s="120">
        <f t="shared" si="35"/>
        <v>30.8</v>
      </c>
    </row>
    <row r="268" spans="1:13" x14ac:dyDescent="0.2">
      <c r="A268" s="161"/>
      <c r="B268" s="36">
        <v>610</v>
      </c>
      <c r="C268" s="37"/>
      <c r="D268" s="37" t="s">
        <v>115</v>
      </c>
      <c r="E268" s="118">
        <v>20.399999999999999</v>
      </c>
      <c r="F268" s="67"/>
      <c r="G268" s="67"/>
      <c r="H268" s="76"/>
      <c r="I268" s="118">
        <v>13.6</v>
      </c>
      <c r="J268" s="67">
        <v>18.899999999999999</v>
      </c>
      <c r="K268" s="67">
        <v>18.899999999999999</v>
      </c>
      <c r="L268" s="65">
        <v>19.5</v>
      </c>
      <c r="M268" s="65">
        <v>20</v>
      </c>
    </row>
    <row r="269" spans="1:13" x14ac:dyDescent="0.2">
      <c r="A269" s="161"/>
      <c r="B269" s="36">
        <v>620</v>
      </c>
      <c r="C269" s="37"/>
      <c r="D269" s="37" t="s">
        <v>116</v>
      </c>
      <c r="E269" s="118">
        <v>6.7</v>
      </c>
      <c r="F269" s="67"/>
      <c r="G269" s="67"/>
      <c r="H269" s="76"/>
      <c r="I269" s="118">
        <v>4.7</v>
      </c>
      <c r="J269" s="67">
        <v>6.5</v>
      </c>
      <c r="K269" s="67">
        <v>6.5</v>
      </c>
      <c r="L269" s="65">
        <v>6.8</v>
      </c>
      <c r="M269" s="65">
        <v>7</v>
      </c>
    </row>
    <row r="270" spans="1:13" x14ac:dyDescent="0.2">
      <c r="A270" s="161"/>
      <c r="B270" s="36">
        <v>630</v>
      </c>
      <c r="C270" s="37"/>
      <c r="D270" s="37" t="s">
        <v>117</v>
      </c>
      <c r="E270" s="118">
        <v>3.1</v>
      </c>
      <c r="F270" s="67"/>
      <c r="G270" s="67"/>
      <c r="H270" s="76"/>
      <c r="I270" s="118">
        <v>12.1</v>
      </c>
      <c r="J270" s="67">
        <v>3.8</v>
      </c>
      <c r="K270" s="67">
        <v>3.8</v>
      </c>
      <c r="L270" s="67">
        <v>3.8</v>
      </c>
      <c r="M270" s="67">
        <v>3.8</v>
      </c>
    </row>
    <row r="271" spans="1:13" x14ac:dyDescent="0.2">
      <c r="A271" s="160"/>
      <c r="B271" s="39" t="s">
        <v>346</v>
      </c>
      <c r="C271" s="39"/>
      <c r="D271" s="39" t="s">
        <v>347</v>
      </c>
      <c r="E271" s="120">
        <f t="shared" ref="E271:M271" si="36">SUM(E272:E274)</f>
        <v>0.4</v>
      </c>
      <c r="F271" s="120">
        <f t="shared" si="36"/>
        <v>0</v>
      </c>
      <c r="G271" s="120">
        <f t="shared" si="36"/>
        <v>0</v>
      </c>
      <c r="H271" s="120">
        <f t="shared" si="36"/>
        <v>0</v>
      </c>
      <c r="I271" s="120">
        <f t="shared" si="36"/>
        <v>0.4</v>
      </c>
      <c r="J271" s="120">
        <f t="shared" si="36"/>
        <v>0.4</v>
      </c>
      <c r="K271" s="120">
        <f t="shared" si="36"/>
        <v>0.4</v>
      </c>
      <c r="L271" s="120">
        <f t="shared" si="36"/>
        <v>0.4</v>
      </c>
      <c r="M271" s="120">
        <f t="shared" si="36"/>
        <v>0.4</v>
      </c>
    </row>
    <row r="272" spans="1:13" x14ac:dyDescent="0.2">
      <c r="A272" s="161"/>
      <c r="B272" s="36">
        <v>610</v>
      </c>
      <c r="C272" s="37"/>
      <c r="D272" s="37" t="s">
        <v>115</v>
      </c>
      <c r="E272" s="118">
        <v>0.3</v>
      </c>
      <c r="F272" s="67"/>
      <c r="G272" s="67"/>
      <c r="H272" s="76"/>
      <c r="I272" s="118">
        <v>0.3</v>
      </c>
      <c r="J272" s="118">
        <v>0.3</v>
      </c>
      <c r="K272" s="118">
        <v>0.3</v>
      </c>
      <c r="L272" s="118">
        <v>0.3</v>
      </c>
      <c r="M272" s="118">
        <v>0.3</v>
      </c>
    </row>
    <row r="273" spans="1:13" x14ac:dyDescent="0.2">
      <c r="A273" s="161"/>
      <c r="B273" s="36">
        <v>620</v>
      </c>
      <c r="C273" s="37"/>
      <c r="D273" s="37" t="s">
        <v>116</v>
      </c>
      <c r="E273" s="118">
        <v>0.1</v>
      </c>
      <c r="F273" s="67"/>
      <c r="G273" s="67"/>
      <c r="H273" s="76"/>
      <c r="I273" s="118">
        <v>0.1</v>
      </c>
      <c r="J273" s="118">
        <v>0.1</v>
      </c>
      <c r="K273" s="118">
        <v>0.1</v>
      </c>
      <c r="L273" s="118">
        <v>0.1</v>
      </c>
      <c r="M273" s="118">
        <v>0.1</v>
      </c>
    </row>
    <row r="274" spans="1:13" x14ac:dyDescent="0.2">
      <c r="A274" s="161"/>
      <c r="B274" s="36">
        <v>630</v>
      </c>
      <c r="C274" s="37"/>
      <c r="D274" s="37" t="s">
        <v>117</v>
      </c>
      <c r="E274" s="118">
        <v>0</v>
      </c>
      <c r="F274" s="67"/>
      <c r="G274" s="67"/>
      <c r="H274" s="76"/>
      <c r="I274" s="118">
        <v>0</v>
      </c>
      <c r="J274" s="118">
        <v>0</v>
      </c>
      <c r="K274" s="118">
        <v>0</v>
      </c>
      <c r="L274" s="118">
        <v>0</v>
      </c>
      <c r="M274" s="118">
        <v>0</v>
      </c>
    </row>
    <row r="275" spans="1:13" x14ac:dyDescent="0.2">
      <c r="A275" s="160"/>
      <c r="B275" s="39" t="s">
        <v>148</v>
      </c>
      <c r="C275" s="39"/>
      <c r="D275" s="39" t="s">
        <v>149</v>
      </c>
      <c r="E275" s="120">
        <f t="shared" ref="E275:M275" si="37">SUM(E276:E283)</f>
        <v>12.499999999999998</v>
      </c>
      <c r="F275" s="120">
        <f t="shared" si="37"/>
        <v>0</v>
      </c>
      <c r="G275" s="120">
        <f t="shared" si="37"/>
        <v>0</v>
      </c>
      <c r="H275" s="120">
        <f t="shared" si="37"/>
        <v>0</v>
      </c>
      <c r="I275" s="120">
        <f t="shared" si="37"/>
        <v>12.299999999999997</v>
      </c>
      <c r="J275" s="120">
        <f t="shared" si="37"/>
        <v>44.5</v>
      </c>
      <c r="K275" s="120">
        <f t="shared" si="37"/>
        <v>44.5</v>
      </c>
      <c r="L275" s="120">
        <f t="shared" si="37"/>
        <v>33.5</v>
      </c>
      <c r="M275" s="120">
        <f t="shared" si="37"/>
        <v>33.5</v>
      </c>
    </row>
    <row r="276" spans="1:13" x14ac:dyDescent="0.2">
      <c r="A276" s="161"/>
      <c r="B276" s="37"/>
      <c r="C276" s="37">
        <v>610620</v>
      </c>
      <c r="D276" s="37" t="s">
        <v>309</v>
      </c>
      <c r="E276" s="118">
        <v>0</v>
      </c>
      <c r="F276" s="58"/>
      <c r="G276" s="67"/>
      <c r="H276" s="86"/>
      <c r="I276" s="118">
        <v>0</v>
      </c>
      <c r="J276" s="67">
        <v>0</v>
      </c>
      <c r="K276" s="67">
        <v>0</v>
      </c>
      <c r="L276" s="67">
        <v>0</v>
      </c>
      <c r="M276" s="67">
        <v>0</v>
      </c>
    </row>
    <row r="277" spans="1:13" x14ac:dyDescent="0.2">
      <c r="A277" s="161"/>
      <c r="B277" s="36"/>
      <c r="C277" s="37">
        <v>633006</v>
      </c>
      <c r="D277" s="37" t="s">
        <v>134</v>
      </c>
      <c r="E277" s="118">
        <v>11.1</v>
      </c>
      <c r="F277" s="58"/>
      <c r="G277" s="67"/>
      <c r="H277" s="86"/>
      <c r="I277" s="118">
        <v>11.7</v>
      </c>
      <c r="J277" s="67">
        <v>13</v>
      </c>
      <c r="K277" s="67">
        <v>13</v>
      </c>
      <c r="L277" s="67">
        <v>13</v>
      </c>
      <c r="M277" s="67">
        <v>13</v>
      </c>
    </row>
    <row r="278" spans="1:13" x14ac:dyDescent="0.2">
      <c r="A278" s="161"/>
      <c r="B278" s="36"/>
      <c r="C278" s="37">
        <v>634004</v>
      </c>
      <c r="D278" s="37" t="s">
        <v>80</v>
      </c>
      <c r="E278" s="118">
        <v>0</v>
      </c>
      <c r="F278" s="58"/>
      <c r="G278" s="67"/>
      <c r="H278" s="86"/>
      <c r="I278" s="118">
        <v>0.2</v>
      </c>
      <c r="J278" s="67">
        <v>0.5</v>
      </c>
      <c r="K278" s="67">
        <v>0.5</v>
      </c>
      <c r="L278" s="67">
        <v>0.5</v>
      </c>
      <c r="M278" s="67">
        <v>0.5</v>
      </c>
    </row>
    <row r="279" spans="1:13" x14ac:dyDescent="0.2">
      <c r="A279" s="161"/>
      <c r="B279" s="36"/>
      <c r="C279" s="37">
        <v>635006</v>
      </c>
      <c r="D279" s="37" t="s">
        <v>150</v>
      </c>
      <c r="E279" s="118">
        <v>1.2</v>
      </c>
      <c r="F279" s="58"/>
      <c r="G279" s="67"/>
      <c r="H279" s="86"/>
      <c r="I279" s="118">
        <v>0</v>
      </c>
      <c r="J279" s="67">
        <v>20</v>
      </c>
      <c r="K279" s="67">
        <v>20</v>
      </c>
      <c r="L279" s="67">
        <v>20</v>
      </c>
      <c r="M279" s="67">
        <v>20</v>
      </c>
    </row>
    <row r="280" spans="1:13" x14ac:dyDescent="0.2">
      <c r="A280" s="161"/>
      <c r="B280" s="36"/>
      <c r="C280" s="37">
        <v>6350063</v>
      </c>
      <c r="D280" s="37" t="s">
        <v>338</v>
      </c>
      <c r="E280" s="118">
        <v>0</v>
      </c>
      <c r="F280" s="67"/>
      <c r="G280" s="67"/>
      <c r="H280" s="76"/>
      <c r="I280" s="118">
        <v>0</v>
      </c>
      <c r="J280" s="67">
        <v>3</v>
      </c>
      <c r="K280" s="67">
        <v>3</v>
      </c>
      <c r="L280" s="67">
        <v>0</v>
      </c>
      <c r="M280" s="67">
        <v>0</v>
      </c>
    </row>
    <row r="281" spans="1:13" x14ac:dyDescent="0.2">
      <c r="A281" s="161"/>
      <c r="B281" s="36"/>
      <c r="C281" s="37">
        <v>6350066</v>
      </c>
      <c r="D281" s="37" t="s">
        <v>501</v>
      </c>
      <c r="E281" s="118">
        <v>0</v>
      </c>
      <c r="F281" s="67"/>
      <c r="G281" s="67"/>
      <c r="H281" s="76"/>
      <c r="I281" s="118">
        <v>0</v>
      </c>
      <c r="J281" s="67">
        <v>8</v>
      </c>
      <c r="K281" s="67">
        <v>8</v>
      </c>
      <c r="L281" s="67">
        <v>0</v>
      </c>
      <c r="M281" s="67">
        <v>0</v>
      </c>
    </row>
    <row r="282" spans="1:13" x14ac:dyDescent="0.2">
      <c r="A282" s="161"/>
      <c r="B282" s="36"/>
      <c r="C282" s="37">
        <v>637011</v>
      </c>
      <c r="D282" s="37" t="s">
        <v>433</v>
      </c>
      <c r="E282" s="118">
        <v>0</v>
      </c>
      <c r="F282" s="67"/>
      <c r="G282" s="67"/>
      <c r="H282" s="76"/>
      <c r="I282" s="118">
        <v>0.2</v>
      </c>
      <c r="J282" s="67">
        <v>0</v>
      </c>
      <c r="K282" s="67">
        <v>0</v>
      </c>
      <c r="L282" s="67">
        <v>0</v>
      </c>
      <c r="M282" s="67">
        <v>0</v>
      </c>
    </row>
    <row r="283" spans="1:13" x14ac:dyDescent="0.2">
      <c r="A283" s="161"/>
      <c r="B283" s="36"/>
      <c r="C283" s="37">
        <v>644001</v>
      </c>
      <c r="D283" s="37" t="s">
        <v>151</v>
      </c>
      <c r="E283" s="118">
        <v>0.2</v>
      </c>
      <c r="F283" s="67"/>
      <c r="G283" s="67"/>
      <c r="H283" s="76"/>
      <c r="I283" s="118">
        <v>0.2</v>
      </c>
      <c r="J283" s="67">
        <v>0</v>
      </c>
      <c r="K283" s="67">
        <v>0</v>
      </c>
      <c r="L283" s="67">
        <v>0</v>
      </c>
      <c r="M283" s="67">
        <v>0</v>
      </c>
    </row>
    <row r="284" spans="1:13" x14ac:dyDescent="0.2">
      <c r="A284" s="160"/>
      <c r="B284" s="39" t="s">
        <v>152</v>
      </c>
      <c r="C284" s="39"/>
      <c r="D284" s="39" t="s">
        <v>153</v>
      </c>
      <c r="E284" s="120">
        <f t="shared" ref="E284:M284" si="38">SUM(E285:E292)</f>
        <v>199.20000000000002</v>
      </c>
      <c r="F284" s="120">
        <f t="shared" si="38"/>
        <v>0</v>
      </c>
      <c r="G284" s="120">
        <f t="shared" si="38"/>
        <v>0</v>
      </c>
      <c r="H284" s="120">
        <f t="shared" si="38"/>
        <v>0</v>
      </c>
      <c r="I284" s="120">
        <f t="shared" si="38"/>
        <v>203.2</v>
      </c>
      <c r="J284" s="120">
        <f t="shared" si="38"/>
        <v>249.1</v>
      </c>
      <c r="K284" s="120">
        <f t="shared" si="38"/>
        <v>249.1</v>
      </c>
      <c r="L284" s="120">
        <f t="shared" si="38"/>
        <v>250.29999999999998</v>
      </c>
      <c r="M284" s="120">
        <f t="shared" si="38"/>
        <v>251.6</v>
      </c>
    </row>
    <row r="285" spans="1:13" x14ac:dyDescent="0.2">
      <c r="A285" s="161"/>
      <c r="B285" s="37"/>
      <c r="C285" s="37">
        <v>610620</v>
      </c>
      <c r="D285" s="37" t="s">
        <v>309</v>
      </c>
      <c r="E285" s="118">
        <v>0.8</v>
      </c>
      <c r="F285" s="67"/>
      <c r="G285" s="67"/>
      <c r="H285" s="76"/>
      <c r="I285" s="118">
        <v>0.8</v>
      </c>
      <c r="J285" s="67">
        <v>17</v>
      </c>
      <c r="K285" s="67">
        <v>17</v>
      </c>
      <c r="L285" s="65">
        <v>18</v>
      </c>
      <c r="M285" s="65">
        <v>19</v>
      </c>
    </row>
    <row r="286" spans="1:13" x14ac:dyDescent="0.2">
      <c r="A286" s="161"/>
      <c r="B286" s="37"/>
      <c r="C286" s="37"/>
      <c r="D286" s="37" t="s">
        <v>456</v>
      </c>
      <c r="E286" s="118">
        <v>0</v>
      </c>
      <c r="F286" s="67"/>
      <c r="G286" s="67"/>
      <c r="H286" s="76"/>
      <c r="I286" s="118"/>
      <c r="J286" s="67">
        <v>6</v>
      </c>
      <c r="K286" s="67">
        <v>6</v>
      </c>
      <c r="L286" s="65">
        <v>6.2</v>
      </c>
      <c r="M286" s="65">
        <v>6.5</v>
      </c>
    </row>
    <row r="287" spans="1:13" x14ac:dyDescent="0.2">
      <c r="A287" s="161"/>
      <c r="B287" s="36"/>
      <c r="C287" s="37">
        <v>632003</v>
      </c>
      <c r="D287" s="37" t="s">
        <v>434</v>
      </c>
      <c r="E287" s="118">
        <v>8</v>
      </c>
      <c r="F287" s="67"/>
      <c r="G287" s="67"/>
      <c r="H287" s="76"/>
      <c r="I287" s="118">
        <v>7.9</v>
      </c>
      <c r="J287" s="67">
        <v>8.4</v>
      </c>
      <c r="K287" s="67">
        <v>8.4</v>
      </c>
      <c r="L287" s="67">
        <v>8.4</v>
      </c>
      <c r="M287" s="67">
        <v>8.4</v>
      </c>
    </row>
    <row r="288" spans="1:13" x14ac:dyDescent="0.2">
      <c r="A288" s="161"/>
      <c r="B288" s="36"/>
      <c r="C288" s="37">
        <v>633006</v>
      </c>
      <c r="D288" s="37" t="s">
        <v>154</v>
      </c>
      <c r="E288" s="118">
        <v>0.5</v>
      </c>
      <c r="F288" s="67"/>
      <c r="G288" s="67"/>
      <c r="H288" s="86"/>
      <c r="I288" s="118">
        <v>2.7</v>
      </c>
      <c r="J288" s="67">
        <v>5</v>
      </c>
      <c r="K288" s="67">
        <v>5</v>
      </c>
      <c r="L288" s="67">
        <v>5</v>
      </c>
      <c r="M288" s="67">
        <v>5</v>
      </c>
    </row>
    <row r="289" spans="1:13" x14ac:dyDescent="0.2">
      <c r="A289" s="161"/>
      <c r="B289" s="36"/>
      <c r="C289" s="37">
        <v>637004</v>
      </c>
      <c r="D289" s="37" t="s">
        <v>535</v>
      </c>
      <c r="E289" s="118">
        <v>185.9</v>
      </c>
      <c r="F289" s="67"/>
      <c r="G289" s="67"/>
      <c r="H289" s="76"/>
      <c r="I289" s="118">
        <v>185.6</v>
      </c>
      <c r="J289" s="67">
        <v>198.2</v>
      </c>
      <c r="K289" s="67">
        <v>198.2</v>
      </c>
      <c r="L289" s="67">
        <v>198.2</v>
      </c>
      <c r="M289" s="67">
        <v>198.2</v>
      </c>
    </row>
    <row r="290" spans="1:13" x14ac:dyDescent="0.2">
      <c r="A290" s="161"/>
      <c r="B290" s="36"/>
      <c r="C290" s="37">
        <v>637004</v>
      </c>
      <c r="D290" s="37" t="s">
        <v>529</v>
      </c>
      <c r="E290" s="118">
        <v>4</v>
      </c>
      <c r="F290" s="67"/>
      <c r="G290" s="67"/>
      <c r="H290" s="76"/>
      <c r="I290" s="118">
        <v>6.2</v>
      </c>
      <c r="J290" s="67">
        <v>10</v>
      </c>
      <c r="K290" s="67">
        <v>10</v>
      </c>
      <c r="L290" s="67">
        <v>10</v>
      </c>
      <c r="M290" s="67">
        <v>10</v>
      </c>
    </row>
    <row r="291" spans="1:13" x14ac:dyDescent="0.2">
      <c r="A291" s="161"/>
      <c r="B291" s="36"/>
      <c r="C291" s="37">
        <v>637005</v>
      </c>
      <c r="D291" s="37" t="s">
        <v>263</v>
      </c>
      <c r="E291" s="118">
        <v>0</v>
      </c>
      <c r="F291" s="67"/>
      <c r="G291" s="67"/>
      <c r="H291" s="76"/>
      <c r="I291" s="118">
        <v>0</v>
      </c>
      <c r="J291" s="67">
        <v>0</v>
      </c>
      <c r="K291" s="67">
        <v>0</v>
      </c>
      <c r="L291" s="67">
        <v>0</v>
      </c>
      <c r="M291" s="67">
        <v>0</v>
      </c>
    </row>
    <row r="292" spans="1:13" x14ac:dyDescent="0.2">
      <c r="A292" s="161"/>
      <c r="B292" s="36"/>
      <c r="C292" s="37"/>
      <c r="D292" s="37" t="s">
        <v>458</v>
      </c>
      <c r="E292" s="118">
        <v>0</v>
      </c>
      <c r="F292" s="118"/>
      <c r="G292" s="118"/>
      <c r="H292" s="136">
        <v>0</v>
      </c>
      <c r="I292" s="118">
        <v>0</v>
      </c>
      <c r="J292" s="118">
        <v>4.5</v>
      </c>
      <c r="K292" s="118">
        <v>4.5</v>
      </c>
      <c r="L292" s="118">
        <v>4.5</v>
      </c>
      <c r="M292" s="118">
        <v>4.5</v>
      </c>
    </row>
    <row r="293" spans="1:13" x14ac:dyDescent="0.2">
      <c r="A293" s="160"/>
      <c r="B293" s="39" t="s">
        <v>155</v>
      </c>
      <c r="C293" s="39"/>
      <c r="D293" s="39" t="s">
        <v>156</v>
      </c>
      <c r="E293" s="120">
        <f t="shared" ref="E293:M293" si="39">SUM(E294:E301)</f>
        <v>36.400000000000006</v>
      </c>
      <c r="F293" s="120">
        <f t="shared" si="39"/>
        <v>0</v>
      </c>
      <c r="G293" s="120">
        <f t="shared" si="39"/>
        <v>0</v>
      </c>
      <c r="H293" s="120">
        <f t="shared" si="39"/>
        <v>0</v>
      </c>
      <c r="I293" s="120">
        <f t="shared" si="39"/>
        <v>39.6</v>
      </c>
      <c r="J293" s="120">
        <f t="shared" si="39"/>
        <v>57.5</v>
      </c>
      <c r="K293" s="120">
        <f t="shared" si="39"/>
        <v>57.5</v>
      </c>
      <c r="L293" s="120">
        <f t="shared" si="39"/>
        <v>57.5</v>
      </c>
      <c r="M293" s="120">
        <f t="shared" si="39"/>
        <v>57.5</v>
      </c>
    </row>
    <row r="294" spans="1:13" x14ac:dyDescent="0.2">
      <c r="A294" s="161"/>
      <c r="B294" s="36"/>
      <c r="C294" s="37">
        <v>6350066</v>
      </c>
      <c r="D294" s="37" t="s">
        <v>157</v>
      </c>
      <c r="E294" s="118">
        <v>10.8</v>
      </c>
      <c r="F294" s="67"/>
      <c r="G294" s="67"/>
      <c r="H294" s="76"/>
      <c r="I294" s="118">
        <v>0.1</v>
      </c>
      <c r="J294" s="67">
        <v>15</v>
      </c>
      <c r="K294" s="67">
        <v>15</v>
      </c>
      <c r="L294" s="67">
        <v>15</v>
      </c>
      <c r="M294" s="67">
        <v>15</v>
      </c>
    </row>
    <row r="295" spans="1:13" x14ac:dyDescent="0.2">
      <c r="A295" s="161"/>
      <c r="B295" s="36"/>
      <c r="C295" s="37">
        <v>632001</v>
      </c>
      <c r="D295" s="37" t="s">
        <v>412</v>
      </c>
      <c r="E295" s="118">
        <v>0</v>
      </c>
      <c r="F295" s="67"/>
      <c r="G295" s="67"/>
      <c r="H295" s="76"/>
      <c r="I295" s="118">
        <v>1.3</v>
      </c>
      <c r="J295" s="67">
        <v>1.5</v>
      </c>
      <c r="K295" s="67">
        <v>1.5</v>
      </c>
      <c r="L295" s="67">
        <v>1.5</v>
      </c>
      <c r="M295" s="67">
        <v>1.5</v>
      </c>
    </row>
    <row r="296" spans="1:13" ht="12.75" hidden="1" customHeight="1" x14ac:dyDescent="0.2">
      <c r="A296" s="161"/>
      <c r="B296" s="36"/>
      <c r="C296" s="37">
        <v>632002</v>
      </c>
      <c r="D296" s="37" t="s">
        <v>348</v>
      </c>
      <c r="E296" s="118">
        <v>0</v>
      </c>
      <c r="F296" s="67"/>
      <c r="G296" s="67"/>
      <c r="H296" s="76"/>
      <c r="I296" s="118">
        <v>0</v>
      </c>
      <c r="J296" s="118">
        <v>0</v>
      </c>
      <c r="K296" s="118">
        <v>0</v>
      </c>
      <c r="L296" s="118">
        <v>0</v>
      </c>
      <c r="M296" s="118">
        <v>0</v>
      </c>
    </row>
    <row r="297" spans="1:13" x14ac:dyDescent="0.2">
      <c r="A297" s="161"/>
      <c r="B297" s="36"/>
      <c r="C297" s="37">
        <v>633006</v>
      </c>
      <c r="D297" s="37" t="s">
        <v>134</v>
      </c>
      <c r="E297" s="118">
        <v>0</v>
      </c>
      <c r="F297" s="67"/>
      <c r="G297" s="67"/>
      <c r="H297" s="76"/>
      <c r="I297" s="118">
        <v>0.5</v>
      </c>
      <c r="J297" s="67">
        <v>3</v>
      </c>
      <c r="K297" s="67">
        <v>3</v>
      </c>
      <c r="L297" s="67">
        <v>3</v>
      </c>
      <c r="M297" s="67">
        <v>3</v>
      </c>
    </row>
    <row r="298" spans="1:13" x14ac:dyDescent="0.2">
      <c r="A298" s="161"/>
      <c r="B298" s="36"/>
      <c r="C298" s="37">
        <v>634001</v>
      </c>
      <c r="D298" s="37" t="s">
        <v>530</v>
      </c>
      <c r="E298" s="118">
        <v>0</v>
      </c>
      <c r="F298" s="67"/>
      <c r="G298" s="67"/>
      <c r="H298" s="76"/>
      <c r="I298" s="118">
        <v>0.2</v>
      </c>
      <c r="J298" s="67">
        <v>0.2</v>
      </c>
      <c r="K298" s="67">
        <v>0.2</v>
      </c>
      <c r="L298" s="67">
        <v>0.2</v>
      </c>
      <c r="M298" s="67">
        <v>0.2</v>
      </c>
    </row>
    <row r="299" spans="1:13" x14ac:dyDescent="0.2">
      <c r="A299" s="161"/>
      <c r="B299" s="36"/>
      <c r="C299" s="37">
        <v>637004</v>
      </c>
      <c r="D299" s="37" t="s">
        <v>91</v>
      </c>
      <c r="E299" s="118">
        <v>0</v>
      </c>
      <c r="F299" s="67"/>
      <c r="G299" s="67"/>
      <c r="H299" s="76"/>
      <c r="I299" s="118">
        <v>7.3</v>
      </c>
      <c r="J299" s="67">
        <v>7</v>
      </c>
      <c r="K299" s="67">
        <v>7</v>
      </c>
      <c r="L299" s="67">
        <v>7</v>
      </c>
      <c r="M299" s="67">
        <v>7</v>
      </c>
    </row>
    <row r="300" spans="1:13" x14ac:dyDescent="0.2">
      <c r="A300" s="161"/>
      <c r="B300" s="36"/>
      <c r="C300" s="37">
        <v>637011</v>
      </c>
      <c r="D300" s="37" t="s">
        <v>413</v>
      </c>
      <c r="E300" s="118">
        <v>0</v>
      </c>
      <c r="F300" s="67"/>
      <c r="G300" s="67"/>
      <c r="H300" s="76"/>
      <c r="I300" s="118">
        <v>1.8</v>
      </c>
      <c r="J300" s="67">
        <v>2</v>
      </c>
      <c r="K300" s="67">
        <v>2</v>
      </c>
      <c r="L300" s="67">
        <v>2</v>
      </c>
      <c r="M300" s="67">
        <v>2</v>
      </c>
    </row>
    <row r="301" spans="1:13" x14ac:dyDescent="0.2">
      <c r="A301" s="161"/>
      <c r="B301" s="36"/>
      <c r="C301" s="37">
        <v>637012</v>
      </c>
      <c r="D301" s="37" t="s">
        <v>531</v>
      </c>
      <c r="E301" s="118">
        <v>25.6</v>
      </c>
      <c r="F301" s="67"/>
      <c r="G301" s="67"/>
      <c r="H301" s="76"/>
      <c r="I301" s="118">
        <v>28.4</v>
      </c>
      <c r="J301" s="67">
        <v>28.8</v>
      </c>
      <c r="K301" s="67">
        <v>28.8</v>
      </c>
      <c r="L301" s="67">
        <v>28.8</v>
      </c>
      <c r="M301" s="67">
        <v>28.8</v>
      </c>
    </row>
    <row r="302" spans="1:13" x14ac:dyDescent="0.2">
      <c r="A302" s="160"/>
      <c r="B302" s="39" t="s">
        <v>158</v>
      </c>
      <c r="C302" s="39"/>
      <c r="D302" s="39" t="s">
        <v>159</v>
      </c>
      <c r="E302" s="120">
        <f t="shared" ref="E302:M302" si="40">SUM(E303:E309)</f>
        <v>5.4</v>
      </c>
      <c r="F302" s="120">
        <f t="shared" si="40"/>
        <v>0</v>
      </c>
      <c r="G302" s="120">
        <f t="shared" si="40"/>
        <v>0</v>
      </c>
      <c r="H302" s="120">
        <f t="shared" si="40"/>
        <v>0</v>
      </c>
      <c r="I302" s="120">
        <f t="shared" si="40"/>
        <v>5.2</v>
      </c>
      <c r="J302" s="120">
        <f t="shared" si="40"/>
        <v>4</v>
      </c>
      <c r="K302" s="120">
        <f t="shared" si="40"/>
        <v>4</v>
      </c>
      <c r="L302" s="120">
        <f t="shared" si="40"/>
        <v>4</v>
      </c>
      <c r="M302" s="120">
        <f t="shared" si="40"/>
        <v>4</v>
      </c>
    </row>
    <row r="303" spans="1:13" x14ac:dyDescent="0.2">
      <c r="A303" s="162"/>
      <c r="B303" s="87"/>
      <c r="C303" s="88">
        <v>632001</v>
      </c>
      <c r="D303" s="88" t="s">
        <v>360</v>
      </c>
      <c r="E303" s="118">
        <v>0.1</v>
      </c>
      <c r="F303" s="118"/>
      <c r="G303" s="118"/>
      <c r="H303" s="118"/>
      <c r="I303" s="118">
        <v>0.1</v>
      </c>
      <c r="J303" s="118">
        <v>0.2</v>
      </c>
      <c r="K303" s="118">
        <v>0.2</v>
      </c>
      <c r="L303" s="118">
        <v>0.2</v>
      </c>
      <c r="M303" s="118">
        <v>0.2</v>
      </c>
    </row>
    <row r="304" spans="1:13" x14ac:dyDescent="0.2">
      <c r="A304" s="161"/>
      <c r="B304" s="36"/>
      <c r="C304" s="37">
        <v>633006</v>
      </c>
      <c r="D304" s="37" t="s">
        <v>284</v>
      </c>
      <c r="E304" s="118">
        <v>0.5</v>
      </c>
      <c r="F304" s="89"/>
      <c r="G304" s="67"/>
      <c r="H304" s="76"/>
      <c r="I304" s="118">
        <v>1.8</v>
      </c>
      <c r="J304" s="67">
        <v>0</v>
      </c>
      <c r="K304" s="67">
        <v>0</v>
      </c>
      <c r="L304" s="67">
        <v>0</v>
      </c>
      <c r="M304" s="67">
        <v>0</v>
      </c>
    </row>
    <row r="305" spans="1:13" x14ac:dyDescent="0.2">
      <c r="A305" s="161"/>
      <c r="B305" s="36"/>
      <c r="C305" s="37">
        <v>63500610</v>
      </c>
      <c r="D305" s="37" t="s">
        <v>337</v>
      </c>
      <c r="E305" s="118">
        <v>3.3</v>
      </c>
      <c r="F305" s="89"/>
      <c r="G305" s="67"/>
      <c r="H305" s="76"/>
      <c r="I305" s="118">
        <v>0</v>
      </c>
      <c r="J305" s="67">
        <v>0</v>
      </c>
      <c r="K305" s="67">
        <v>0</v>
      </c>
      <c r="L305" s="67">
        <v>0</v>
      </c>
      <c r="M305" s="67">
        <v>0</v>
      </c>
    </row>
    <row r="306" spans="1:13" x14ac:dyDescent="0.2">
      <c r="A306" s="164"/>
      <c r="B306" s="41"/>
      <c r="C306" s="41">
        <v>653001</v>
      </c>
      <c r="D306" s="41" t="s">
        <v>266</v>
      </c>
      <c r="E306" s="118">
        <v>1.3</v>
      </c>
      <c r="F306" s="89"/>
      <c r="G306" s="67"/>
      <c r="H306" s="90"/>
      <c r="I306" s="118">
        <v>0.3</v>
      </c>
      <c r="J306" s="67">
        <v>0.3</v>
      </c>
      <c r="K306" s="67">
        <v>0.3</v>
      </c>
      <c r="L306" s="67">
        <v>0.3</v>
      </c>
      <c r="M306" s="67">
        <v>0.3</v>
      </c>
    </row>
    <row r="307" spans="1:13" x14ac:dyDescent="0.2">
      <c r="A307" s="164"/>
      <c r="B307" s="41"/>
      <c r="C307" s="41">
        <v>653001</v>
      </c>
      <c r="D307" s="41" t="s">
        <v>265</v>
      </c>
      <c r="E307" s="118">
        <v>0.2</v>
      </c>
      <c r="F307" s="89"/>
      <c r="G307" s="67"/>
      <c r="H307" s="90"/>
      <c r="I307" s="118">
        <v>0.9</v>
      </c>
      <c r="J307" s="67">
        <v>0.9</v>
      </c>
      <c r="K307" s="67">
        <v>0.9</v>
      </c>
      <c r="L307" s="67">
        <v>0.9</v>
      </c>
      <c r="M307" s="67">
        <v>0.9</v>
      </c>
    </row>
    <row r="308" spans="1:13" x14ac:dyDescent="0.2">
      <c r="A308" s="164"/>
      <c r="B308" s="41"/>
      <c r="C308" s="41">
        <v>637027</v>
      </c>
      <c r="D308" s="41" t="s">
        <v>171</v>
      </c>
      <c r="E308" s="118">
        <v>0</v>
      </c>
      <c r="F308" s="89"/>
      <c r="G308" s="67"/>
      <c r="H308" s="90"/>
      <c r="I308" s="118">
        <v>1.1000000000000001</v>
      </c>
      <c r="J308" s="67">
        <v>1.1000000000000001</v>
      </c>
      <c r="K308" s="67">
        <v>1.1000000000000001</v>
      </c>
      <c r="L308" s="67">
        <v>1.1000000000000001</v>
      </c>
      <c r="M308" s="67">
        <v>1.1000000000000001</v>
      </c>
    </row>
    <row r="309" spans="1:13" x14ac:dyDescent="0.2">
      <c r="A309" s="164"/>
      <c r="B309" s="41"/>
      <c r="C309" s="41">
        <v>637015</v>
      </c>
      <c r="D309" s="41" t="s">
        <v>418</v>
      </c>
      <c r="E309" s="118">
        <v>0</v>
      </c>
      <c r="F309" s="89"/>
      <c r="G309" s="67"/>
      <c r="H309" s="90"/>
      <c r="I309" s="118">
        <v>1</v>
      </c>
      <c r="J309" s="67">
        <v>1.5</v>
      </c>
      <c r="K309" s="67">
        <v>1.5</v>
      </c>
      <c r="L309" s="67">
        <v>1.5</v>
      </c>
      <c r="M309" s="67">
        <v>1.5</v>
      </c>
    </row>
    <row r="310" spans="1:13" x14ac:dyDescent="0.2">
      <c r="A310" s="160"/>
      <c r="B310" s="39" t="s">
        <v>160</v>
      </c>
      <c r="C310" s="39"/>
      <c r="D310" s="39" t="s">
        <v>161</v>
      </c>
      <c r="E310" s="120">
        <f t="shared" ref="E310:M310" si="41">SUM(E311:E313)</f>
        <v>835.69999999999982</v>
      </c>
      <c r="F310" s="120">
        <f t="shared" si="41"/>
        <v>0</v>
      </c>
      <c r="G310" s="120">
        <f t="shared" si="41"/>
        <v>0</v>
      </c>
      <c r="H310" s="120">
        <f t="shared" si="41"/>
        <v>0</v>
      </c>
      <c r="I310" s="120">
        <f t="shared" si="41"/>
        <v>171</v>
      </c>
      <c r="J310" s="120">
        <f t="shared" si="41"/>
        <v>226.6</v>
      </c>
      <c r="K310" s="120">
        <f t="shared" si="41"/>
        <v>226.6</v>
      </c>
      <c r="L310" s="120">
        <f t="shared" si="41"/>
        <v>227.89999999999998</v>
      </c>
      <c r="M310" s="120">
        <f t="shared" si="41"/>
        <v>229.2</v>
      </c>
    </row>
    <row r="311" spans="1:13" x14ac:dyDescent="0.2">
      <c r="A311" s="161"/>
      <c r="B311" s="36">
        <v>610</v>
      </c>
      <c r="C311" s="37"/>
      <c r="D311" s="37" t="s">
        <v>115</v>
      </c>
      <c r="E311" s="118">
        <v>89.3</v>
      </c>
      <c r="F311" s="67"/>
      <c r="G311" s="67"/>
      <c r="H311" s="76"/>
      <c r="I311" s="118">
        <v>81.8</v>
      </c>
      <c r="J311" s="67">
        <v>93</v>
      </c>
      <c r="K311" s="67">
        <v>93</v>
      </c>
      <c r="L311" s="65">
        <v>94</v>
      </c>
      <c r="M311" s="65">
        <v>95</v>
      </c>
    </row>
    <row r="312" spans="1:13" x14ac:dyDescent="0.2">
      <c r="A312" s="161"/>
      <c r="B312" s="36">
        <v>620</v>
      </c>
      <c r="C312" s="37"/>
      <c r="D312" s="37" t="s">
        <v>116</v>
      </c>
      <c r="E312" s="118">
        <v>31</v>
      </c>
      <c r="F312" s="58"/>
      <c r="G312" s="67"/>
      <c r="H312" s="86"/>
      <c r="I312" s="118">
        <v>29.4</v>
      </c>
      <c r="J312" s="67">
        <v>32</v>
      </c>
      <c r="K312" s="67">
        <v>32</v>
      </c>
      <c r="L312" s="65">
        <v>32.299999999999997</v>
      </c>
      <c r="M312" s="65">
        <v>32.6</v>
      </c>
    </row>
    <row r="313" spans="1:13" x14ac:dyDescent="0.2">
      <c r="A313" s="160"/>
      <c r="B313" s="36">
        <v>630</v>
      </c>
      <c r="C313" s="36"/>
      <c r="D313" s="36" t="s">
        <v>162</v>
      </c>
      <c r="E313" s="118">
        <f>SUM(E314:E349)</f>
        <v>715.39999999999986</v>
      </c>
      <c r="F313" s="58"/>
      <c r="G313" s="67"/>
      <c r="H313" s="86"/>
      <c r="I313" s="118">
        <f>SUM(I314:I349)</f>
        <v>59.800000000000004</v>
      </c>
      <c r="J313" s="118">
        <f>SUM(J314:J349)</f>
        <v>101.6</v>
      </c>
      <c r="K313" s="118">
        <f>SUM(K314:K349)</f>
        <v>101.6</v>
      </c>
      <c r="L313" s="65">
        <f>SUM(L314:L349)</f>
        <v>101.6</v>
      </c>
      <c r="M313" s="65">
        <f>SUM(M314:M349)</f>
        <v>101.6</v>
      </c>
    </row>
    <row r="314" spans="1:13" x14ac:dyDescent="0.2">
      <c r="A314" s="161"/>
      <c r="B314" s="36"/>
      <c r="C314" s="37">
        <v>6320011</v>
      </c>
      <c r="D314" s="37" t="s">
        <v>56</v>
      </c>
      <c r="E314" s="118">
        <v>3.3</v>
      </c>
      <c r="F314" s="118">
        <v>3.3</v>
      </c>
      <c r="G314" s="118">
        <v>3.3</v>
      </c>
      <c r="H314" s="118">
        <v>3.3</v>
      </c>
      <c r="I314" s="118">
        <v>3.3</v>
      </c>
      <c r="J314" s="67">
        <v>3.6</v>
      </c>
      <c r="K314" s="67">
        <v>3.6</v>
      </c>
      <c r="L314" s="67">
        <v>3.6</v>
      </c>
      <c r="M314" s="67">
        <v>3.6</v>
      </c>
    </row>
    <row r="315" spans="1:13" x14ac:dyDescent="0.2">
      <c r="A315" s="161"/>
      <c r="B315" s="36"/>
      <c r="C315" s="37">
        <v>6320012</v>
      </c>
      <c r="D315" s="37" t="s">
        <v>163</v>
      </c>
      <c r="E315" s="118">
        <v>1.8</v>
      </c>
      <c r="F315" s="58"/>
      <c r="G315" s="67"/>
      <c r="H315" s="86"/>
      <c r="I315" s="118">
        <v>1.6</v>
      </c>
      <c r="J315" s="67">
        <v>2</v>
      </c>
      <c r="K315" s="67">
        <v>2</v>
      </c>
      <c r="L315" s="67">
        <v>2</v>
      </c>
      <c r="M315" s="67">
        <v>2</v>
      </c>
    </row>
    <row r="316" spans="1:13" x14ac:dyDescent="0.2">
      <c r="A316" s="161"/>
      <c r="B316" s="36"/>
      <c r="C316" s="37">
        <v>632002</v>
      </c>
      <c r="D316" s="37" t="s">
        <v>164</v>
      </c>
      <c r="E316" s="118">
        <v>0.3</v>
      </c>
      <c r="F316" s="58"/>
      <c r="G316" s="67"/>
      <c r="H316" s="86"/>
      <c r="I316" s="118">
        <v>0.7</v>
      </c>
      <c r="J316" s="67">
        <v>0.8</v>
      </c>
      <c r="K316" s="67">
        <v>0.8</v>
      </c>
      <c r="L316" s="67">
        <v>0.8</v>
      </c>
      <c r="M316" s="67">
        <v>0.8</v>
      </c>
    </row>
    <row r="317" spans="1:13" x14ac:dyDescent="0.2">
      <c r="A317" s="161"/>
      <c r="B317" s="36"/>
      <c r="C317" s="37">
        <v>632003</v>
      </c>
      <c r="D317" s="37" t="s">
        <v>130</v>
      </c>
      <c r="E317" s="118">
        <v>1</v>
      </c>
      <c r="F317" s="58"/>
      <c r="G317" s="67"/>
      <c r="H317" s="86"/>
      <c r="I317" s="118">
        <v>1.4</v>
      </c>
      <c r="J317" s="67">
        <v>1.5</v>
      </c>
      <c r="K317" s="67">
        <v>1.5</v>
      </c>
      <c r="L317" s="67">
        <v>1.5</v>
      </c>
      <c r="M317" s="67">
        <v>1.5</v>
      </c>
    </row>
    <row r="318" spans="1:13" x14ac:dyDescent="0.2">
      <c r="A318" s="161"/>
      <c r="B318" s="36"/>
      <c r="C318" s="37">
        <v>633006</v>
      </c>
      <c r="D318" s="37" t="s">
        <v>134</v>
      </c>
      <c r="E318" s="118">
        <v>7.1</v>
      </c>
      <c r="F318" s="58"/>
      <c r="G318" s="67"/>
      <c r="H318" s="86"/>
      <c r="I318" s="118">
        <v>1.8</v>
      </c>
      <c r="J318" s="67">
        <v>7</v>
      </c>
      <c r="K318" s="67">
        <v>7</v>
      </c>
      <c r="L318" s="67">
        <v>7</v>
      </c>
      <c r="M318" s="67">
        <v>7</v>
      </c>
    </row>
    <row r="319" spans="1:13" x14ac:dyDescent="0.2">
      <c r="A319" s="161"/>
      <c r="B319" s="36"/>
      <c r="C319" s="37">
        <v>6330064</v>
      </c>
      <c r="D319" s="37" t="s">
        <v>339</v>
      </c>
      <c r="E319" s="118">
        <v>0</v>
      </c>
      <c r="F319" s="67"/>
      <c r="G319" s="67"/>
      <c r="H319" s="76"/>
      <c r="I319" s="118">
        <v>0</v>
      </c>
      <c r="J319" s="67">
        <v>3</v>
      </c>
      <c r="K319" s="67">
        <v>3</v>
      </c>
      <c r="L319" s="67">
        <v>3</v>
      </c>
      <c r="M319" s="67">
        <v>3</v>
      </c>
    </row>
    <row r="320" spans="1:13" x14ac:dyDescent="0.2">
      <c r="A320" s="161"/>
      <c r="B320" s="36"/>
      <c r="C320" s="37">
        <v>63300611</v>
      </c>
      <c r="D320" s="37" t="s">
        <v>165</v>
      </c>
      <c r="E320" s="118">
        <v>7.3</v>
      </c>
      <c r="F320" s="58"/>
      <c r="G320" s="67"/>
      <c r="H320" s="86"/>
      <c r="I320" s="118">
        <v>4.8</v>
      </c>
      <c r="J320" s="67">
        <v>15</v>
      </c>
      <c r="K320" s="67">
        <v>15</v>
      </c>
      <c r="L320" s="67">
        <v>15</v>
      </c>
      <c r="M320" s="67">
        <v>15</v>
      </c>
    </row>
    <row r="321" spans="1:13" x14ac:dyDescent="0.2">
      <c r="A321" s="161"/>
      <c r="B321" s="36"/>
      <c r="C321" s="37">
        <v>63300612</v>
      </c>
      <c r="D321" s="37" t="s">
        <v>293</v>
      </c>
      <c r="E321" s="118">
        <v>0</v>
      </c>
      <c r="F321" s="58"/>
      <c r="G321" s="67"/>
      <c r="H321" s="86"/>
      <c r="I321" s="118">
        <v>0</v>
      </c>
      <c r="J321" s="67">
        <v>3</v>
      </c>
      <c r="K321" s="67">
        <v>3</v>
      </c>
      <c r="L321" s="67">
        <v>3</v>
      </c>
      <c r="M321" s="67">
        <v>3</v>
      </c>
    </row>
    <row r="322" spans="1:13" x14ac:dyDescent="0.2">
      <c r="A322" s="161"/>
      <c r="B322" s="36"/>
      <c r="C322" s="37">
        <v>633004</v>
      </c>
      <c r="D322" s="37" t="s">
        <v>166</v>
      </c>
      <c r="E322" s="118">
        <v>0.2</v>
      </c>
      <c r="F322" s="58"/>
      <c r="G322" s="67"/>
      <c r="H322" s="86"/>
      <c r="I322" s="118">
        <v>0.3</v>
      </c>
      <c r="J322" s="67">
        <v>3</v>
      </c>
      <c r="K322" s="67">
        <v>3</v>
      </c>
      <c r="L322" s="67">
        <v>3</v>
      </c>
      <c r="M322" s="67">
        <v>3</v>
      </c>
    </row>
    <row r="323" spans="1:13" x14ac:dyDescent="0.2">
      <c r="A323" s="161"/>
      <c r="B323" s="36"/>
      <c r="C323" s="37">
        <v>633010</v>
      </c>
      <c r="D323" s="37" t="s">
        <v>299</v>
      </c>
      <c r="E323" s="118">
        <v>0</v>
      </c>
      <c r="F323" s="58"/>
      <c r="G323" s="67"/>
      <c r="H323" s="86"/>
      <c r="I323" s="118">
        <v>0.7</v>
      </c>
      <c r="J323" s="67">
        <v>2</v>
      </c>
      <c r="K323" s="67">
        <v>2</v>
      </c>
      <c r="L323" s="67">
        <v>2</v>
      </c>
      <c r="M323" s="67">
        <v>2</v>
      </c>
    </row>
    <row r="324" spans="1:13" x14ac:dyDescent="0.2">
      <c r="A324" s="161"/>
      <c r="B324" s="36"/>
      <c r="C324" s="37">
        <v>634001</v>
      </c>
      <c r="D324" s="37" t="s">
        <v>137</v>
      </c>
      <c r="E324" s="118">
        <v>15.3</v>
      </c>
      <c r="F324" s="58"/>
      <c r="G324" s="67"/>
      <c r="H324" s="86"/>
      <c r="I324" s="118">
        <v>15.8</v>
      </c>
      <c r="J324" s="67">
        <v>16</v>
      </c>
      <c r="K324" s="67">
        <v>16</v>
      </c>
      <c r="L324" s="67">
        <v>16</v>
      </c>
      <c r="M324" s="67">
        <v>16</v>
      </c>
    </row>
    <row r="325" spans="1:13" x14ac:dyDescent="0.2">
      <c r="A325" s="161"/>
      <c r="B325" s="36"/>
      <c r="C325" s="37">
        <v>634002</v>
      </c>
      <c r="D325" s="37" t="s">
        <v>290</v>
      </c>
      <c r="E325" s="118">
        <v>4.5999999999999996</v>
      </c>
      <c r="F325" s="58"/>
      <c r="G325" s="67"/>
      <c r="H325" s="86"/>
      <c r="I325" s="118">
        <v>4.5</v>
      </c>
      <c r="J325" s="67">
        <v>5</v>
      </c>
      <c r="K325" s="67">
        <v>5</v>
      </c>
      <c r="L325" s="67">
        <v>5</v>
      </c>
      <c r="M325" s="67">
        <v>5</v>
      </c>
    </row>
    <row r="326" spans="1:13" x14ac:dyDescent="0.2">
      <c r="A326" s="161"/>
      <c r="B326" s="36"/>
      <c r="C326" s="37">
        <v>634003</v>
      </c>
      <c r="D326" s="37" t="s">
        <v>264</v>
      </c>
      <c r="E326" s="118">
        <v>2.4</v>
      </c>
      <c r="F326" s="58"/>
      <c r="G326" s="67"/>
      <c r="H326" s="86"/>
      <c r="I326" s="118">
        <v>1.1000000000000001</v>
      </c>
      <c r="J326" s="67">
        <v>2.4</v>
      </c>
      <c r="K326" s="67">
        <v>2.4</v>
      </c>
      <c r="L326" s="67">
        <v>2.4</v>
      </c>
      <c r="M326" s="67">
        <v>2.4</v>
      </c>
    </row>
    <row r="327" spans="1:13" x14ac:dyDescent="0.2">
      <c r="A327" s="161"/>
      <c r="B327" s="36"/>
      <c r="C327" s="37">
        <v>634004</v>
      </c>
      <c r="D327" s="37" t="s">
        <v>80</v>
      </c>
      <c r="E327" s="118">
        <v>8</v>
      </c>
      <c r="F327" s="58"/>
      <c r="G327" s="67"/>
      <c r="H327" s="86"/>
      <c r="I327" s="118">
        <v>0.3</v>
      </c>
      <c r="J327" s="67">
        <v>1</v>
      </c>
      <c r="K327" s="67">
        <v>1</v>
      </c>
      <c r="L327" s="67">
        <v>1</v>
      </c>
      <c r="M327" s="67">
        <v>1</v>
      </c>
    </row>
    <row r="328" spans="1:13" x14ac:dyDescent="0.2">
      <c r="A328" s="161"/>
      <c r="B328" s="36"/>
      <c r="C328" s="37">
        <v>635004</v>
      </c>
      <c r="D328" s="37" t="s">
        <v>362</v>
      </c>
      <c r="E328" s="118">
        <v>0.6</v>
      </c>
      <c r="F328" s="58"/>
      <c r="G328" s="67"/>
      <c r="H328" s="86"/>
      <c r="I328" s="118">
        <v>0.3</v>
      </c>
      <c r="J328" s="67">
        <v>1</v>
      </c>
      <c r="K328" s="67">
        <v>1</v>
      </c>
      <c r="L328" s="67">
        <v>1</v>
      </c>
      <c r="M328" s="67">
        <v>1</v>
      </c>
    </row>
    <row r="329" spans="1:13" x14ac:dyDescent="0.2">
      <c r="A329" s="161"/>
      <c r="B329" s="36"/>
      <c r="C329" s="37">
        <v>6350061</v>
      </c>
      <c r="D329" s="37" t="s">
        <v>167</v>
      </c>
      <c r="E329" s="118">
        <v>0.3</v>
      </c>
      <c r="F329" s="58"/>
      <c r="G329" s="67"/>
      <c r="H329" s="86"/>
      <c r="I329" s="118">
        <v>1.5</v>
      </c>
      <c r="J329" s="67">
        <v>1.8</v>
      </c>
      <c r="K329" s="67">
        <v>1.8</v>
      </c>
      <c r="L329" s="67">
        <v>1.8</v>
      </c>
      <c r="M329" s="67">
        <v>1.8</v>
      </c>
    </row>
    <row r="330" spans="1:13" x14ac:dyDescent="0.2">
      <c r="A330" s="161"/>
      <c r="B330" s="36"/>
      <c r="C330" s="37">
        <v>6350062</v>
      </c>
      <c r="D330" s="37" t="s">
        <v>168</v>
      </c>
      <c r="E330" s="118">
        <v>0.1</v>
      </c>
      <c r="F330" s="58"/>
      <c r="G330" s="67"/>
      <c r="H330" s="86"/>
      <c r="I330" s="118">
        <v>0</v>
      </c>
      <c r="J330" s="67">
        <v>0.5</v>
      </c>
      <c r="K330" s="67">
        <v>0.5</v>
      </c>
      <c r="L330" s="67">
        <v>0.5</v>
      </c>
      <c r="M330" s="67">
        <v>0.5</v>
      </c>
    </row>
    <row r="331" spans="1:13" x14ac:dyDescent="0.2">
      <c r="A331" s="161"/>
      <c r="B331" s="36"/>
      <c r="C331" s="37">
        <v>6350064</v>
      </c>
      <c r="D331" s="37" t="s">
        <v>169</v>
      </c>
      <c r="E331" s="118">
        <v>0</v>
      </c>
      <c r="F331" s="58"/>
      <c r="G331" s="67"/>
      <c r="H331" s="86"/>
      <c r="I331" s="118">
        <v>0.1</v>
      </c>
      <c r="J331" s="67">
        <v>5</v>
      </c>
      <c r="K331" s="67">
        <v>5</v>
      </c>
      <c r="L331" s="67">
        <v>5</v>
      </c>
      <c r="M331" s="67">
        <v>5</v>
      </c>
    </row>
    <row r="332" spans="1:13" x14ac:dyDescent="0.2">
      <c r="A332" s="161"/>
      <c r="B332" s="36"/>
      <c r="C332" s="37">
        <v>6350068</v>
      </c>
      <c r="D332" s="37" t="s">
        <v>170</v>
      </c>
      <c r="E332" s="118">
        <v>0</v>
      </c>
      <c r="F332" s="58"/>
      <c r="G332" s="67"/>
      <c r="H332" s="76"/>
      <c r="I332" s="118">
        <v>0</v>
      </c>
      <c r="J332" s="67">
        <v>3</v>
      </c>
      <c r="K332" s="67">
        <v>3</v>
      </c>
      <c r="L332" s="67">
        <v>3</v>
      </c>
      <c r="M332" s="67">
        <v>3</v>
      </c>
    </row>
    <row r="333" spans="1:13" x14ac:dyDescent="0.2">
      <c r="A333" s="161"/>
      <c r="B333" s="36"/>
      <c r="C333" s="37">
        <v>636001</v>
      </c>
      <c r="D333" s="37" t="s">
        <v>365</v>
      </c>
      <c r="E333" s="118">
        <v>10.6</v>
      </c>
      <c r="F333" s="58"/>
      <c r="G333" s="67"/>
      <c r="H333" s="86"/>
      <c r="I333" s="118">
        <v>0.8</v>
      </c>
      <c r="J333" s="67">
        <v>2</v>
      </c>
      <c r="K333" s="67">
        <v>2</v>
      </c>
      <c r="L333" s="67">
        <v>2</v>
      </c>
      <c r="M333" s="67">
        <v>2</v>
      </c>
    </row>
    <row r="334" spans="1:13" x14ac:dyDescent="0.2">
      <c r="A334" s="161"/>
      <c r="B334" s="36"/>
      <c r="C334" s="37">
        <v>6360011</v>
      </c>
      <c r="D334" s="37" t="s">
        <v>414</v>
      </c>
      <c r="E334" s="118">
        <v>0</v>
      </c>
      <c r="F334" s="58"/>
      <c r="G334" s="67"/>
      <c r="H334" s="86"/>
      <c r="I334" s="118">
        <v>7.2</v>
      </c>
      <c r="J334" s="67">
        <v>7.2</v>
      </c>
      <c r="K334" s="67">
        <v>7.2</v>
      </c>
      <c r="L334" s="67">
        <v>7.2</v>
      </c>
      <c r="M334" s="67">
        <v>7.2</v>
      </c>
    </row>
    <row r="335" spans="1:13" x14ac:dyDescent="0.2">
      <c r="A335" s="161"/>
      <c r="B335" s="36"/>
      <c r="C335" s="37">
        <v>637004</v>
      </c>
      <c r="D335" s="37" t="s">
        <v>542</v>
      </c>
      <c r="E335" s="118">
        <v>633</v>
      </c>
      <c r="F335" s="58"/>
      <c r="G335" s="67"/>
      <c r="H335" s="86"/>
      <c r="I335" s="118">
        <v>0</v>
      </c>
      <c r="J335" s="67">
        <v>1.4</v>
      </c>
      <c r="K335" s="67">
        <v>1.4</v>
      </c>
      <c r="L335" s="67">
        <v>1.4</v>
      </c>
      <c r="M335" s="67">
        <v>1.4</v>
      </c>
    </row>
    <row r="336" spans="1:13" x14ac:dyDescent="0.2">
      <c r="A336" s="161"/>
      <c r="B336" s="36"/>
      <c r="C336" s="37">
        <v>637004</v>
      </c>
      <c r="D336" s="37" t="s">
        <v>91</v>
      </c>
      <c r="E336" s="118">
        <v>0</v>
      </c>
      <c r="F336" s="58"/>
      <c r="G336" s="67"/>
      <c r="H336" s="86"/>
      <c r="I336" s="118">
        <v>2.2000000000000002</v>
      </c>
      <c r="J336" s="67">
        <v>1.5</v>
      </c>
      <c r="K336" s="67">
        <v>1.5</v>
      </c>
      <c r="L336" s="67">
        <v>1.5</v>
      </c>
      <c r="M336" s="67">
        <v>1.5</v>
      </c>
    </row>
    <row r="337" spans="1:13" x14ac:dyDescent="0.2">
      <c r="A337" s="161"/>
      <c r="B337" s="36"/>
      <c r="C337" s="37">
        <v>637004</v>
      </c>
      <c r="D337" s="37" t="s">
        <v>298</v>
      </c>
      <c r="E337" s="118">
        <v>1.5</v>
      </c>
      <c r="F337" s="67"/>
      <c r="G337" s="67"/>
      <c r="H337" s="76"/>
      <c r="I337" s="118">
        <v>0.6</v>
      </c>
      <c r="J337" s="67">
        <v>1.3</v>
      </c>
      <c r="K337" s="67">
        <v>1.3</v>
      </c>
      <c r="L337" s="67">
        <v>1.3</v>
      </c>
      <c r="M337" s="67">
        <v>1.3</v>
      </c>
    </row>
    <row r="338" spans="1:13" x14ac:dyDescent="0.2">
      <c r="A338" s="161"/>
      <c r="B338" s="36"/>
      <c r="C338" s="37">
        <v>637005</v>
      </c>
      <c r="D338" s="37" t="s">
        <v>141</v>
      </c>
      <c r="E338" s="118">
        <v>0</v>
      </c>
      <c r="F338" s="67"/>
      <c r="G338" s="67"/>
      <c r="H338" s="76"/>
      <c r="I338" s="118">
        <v>0.1</v>
      </c>
      <c r="J338" s="67">
        <v>0.2</v>
      </c>
      <c r="K338" s="67">
        <v>0.2</v>
      </c>
      <c r="L338" s="67">
        <v>0.2</v>
      </c>
      <c r="M338" s="67">
        <v>0.2</v>
      </c>
    </row>
    <row r="339" spans="1:13" x14ac:dyDescent="0.2">
      <c r="A339" s="161"/>
      <c r="B339" s="36"/>
      <c r="C339" s="37">
        <v>637011</v>
      </c>
      <c r="D339" s="37" t="s">
        <v>357</v>
      </c>
      <c r="E339" s="118">
        <v>8</v>
      </c>
      <c r="F339" s="67"/>
      <c r="G339" s="67"/>
      <c r="H339" s="76"/>
      <c r="I339" s="118">
        <v>0</v>
      </c>
      <c r="J339" s="67">
        <v>2</v>
      </c>
      <c r="K339" s="67">
        <v>2</v>
      </c>
      <c r="L339" s="67">
        <v>2</v>
      </c>
      <c r="M339" s="67">
        <v>2</v>
      </c>
    </row>
    <row r="340" spans="1:13" x14ac:dyDescent="0.2">
      <c r="A340" s="161"/>
      <c r="B340" s="36"/>
      <c r="C340" s="37">
        <v>637014</v>
      </c>
      <c r="D340" s="37" t="s">
        <v>101</v>
      </c>
      <c r="E340" s="118">
        <v>5.0999999999999996</v>
      </c>
      <c r="F340" s="67"/>
      <c r="G340" s="67"/>
      <c r="H340" s="76"/>
      <c r="I340" s="118">
        <v>5.3</v>
      </c>
      <c r="J340" s="67">
        <v>5.5</v>
      </c>
      <c r="K340" s="67">
        <v>5.5</v>
      </c>
      <c r="L340" s="67">
        <v>5.5</v>
      </c>
      <c r="M340" s="67">
        <v>5.5</v>
      </c>
    </row>
    <row r="341" spans="1:13" x14ac:dyDescent="0.2">
      <c r="A341" s="161"/>
      <c r="B341" s="36"/>
      <c r="C341" s="37">
        <v>637016</v>
      </c>
      <c r="D341" s="37" t="s">
        <v>103</v>
      </c>
      <c r="E341" s="118">
        <v>1</v>
      </c>
      <c r="F341" s="67"/>
      <c r="G341" s="67"/>
      <c r="H341" s="76"/>
      <c r="I341" s="118">
        <v>0.9</v>
      </c>
      <c r="J341" s="67">
        <v>1.3</v>
      </c>
      <c r="K341" s="67">
        <v>1.3</v>
      </c>
      <c r="L341" s="67">
        <v>1.3</v>
      </c>
      <c r="M341" s="67">
        <v>1.3</v>
      </c>
    </row>
    <row r="342" spans="1:13" x14ac:dyDescent="0.2">
      <c r="A342" s="161"/>
      <c r="B342" s="36"/>
      <c r="C342" s="37">
        <v>637023</v>
      </c>
      <c r="D342" s="37" t="s">
        <v>490</v>
      </c>
      <c r="E342" s="118">
        <v>0</v>
      </c>
      <c r="F342" s="67"/>
      <c r="G342" s="67"/>
      <c r="H342" s="76"/>
      <c r="I342" s="118">
        <v>0</v>
      </c>
      <c r="J342" s="65">
        <v>0</v>
      </c>
      <c r="K342" s="65">
        <v>0</v>
      </c>
      <c r="L342" s="65">
        <v>0</v>
      </c>
      <c r="M342" s="65">
        <v>0</v>
      </c>
    </row>
    <row r="343" spans="1:13" x14ac:dyDescent="0.2">
      <c r="A343" s="161"/>
      <c r="B343" s="36"/>
      <c r="C343" s="37">
        <v>637027</v>
      </c>
      <c r="D343" s="37" t="s">
        <v>171</v>
      </c>
      <c r="E343" s="118">
        <v>0.8</v>
      </c>
      <c r="F343" s="67"/>
      <c r="G343" s="67"/>
      <c r="H343" s="76"/>
      <c r="I343" s="118">
        <v>0.3</v>
      </c>
      <c r="J343" s="67">
        <v>1</v>
      </c>
      <c r="K343" s="67">
        <v>1</v>
      </c>
      <c r="L343" s="67">
        <v>1</v>
      </c>
      <c r="M343" s="67">
        <v>1</v>
      </c>
    </row>
    <row r="344" spans="1:13" x14ac:dyDescent="0.2">
      <c r="A344" s="161"/>
      <c r="B344" s="36"/>
      <c r="C344" s="37">
        <v>637031</v>
      </c>
      <c r="D344" s="37" t="s">
        <v>94</v>
      </c>
      <c r="E344" s="118">
        <v>0</v>
      </c>
      <c r="F344" s="67"/>
      <c r="G344" s="67"/>
      <c r="H344" s="76"/>
      <c r="I344" s="118">
        <v>0</v>
      </c>
      <c r="J344" s="67">
        <v>0.6</v>
      </c>
      <c r="K344" s="67">
        <v>0.6</v>
      </c>
      <c r="L344" s="67">
        <v>0.6</v>
      </c>
      <c r="M344" s="67">
        <v>0.6</v>
      </c>
    </row>
    <row r="345" spans="1:13" x14ac:dyDescent="0.2">
      <c r="A345" s="161"/>
      <c r="B345" s="36"/>
      <c r="C345" s="37">
        <v>637035</v>
      </c>
      <c r="D345" s="37" t="s">
        <v>106</v>
      </c>
      <c r="E345" s="118">
        <v>1.5</v>
      </c>
      <c r="F345" s="67"/>
      <c r="G345" s="67"/>
      <c r="H345" s="76"/>
      <c r="I345" s="118">
        <v>0.8</v>
      </c>
      <c r="J345" s="67">
        <v>0</v>
      </c>
      <c r="K345" s="67">
        <v>0</v>
      </c>
      <c r="L345" s="67">
        <v>0</v>
      </c>
      <c r="M345" s="67">
        <v>0</v>
      </c>
    </row>
    <row r="346" spans="1:13" x14ac:dyDescent="0.2">
      <c r="A346" s="161"/>
      <c r="B346" s="36"/>
      <c r="C346" s="37">
        <v>642012</v>
      </c>
      <c r="D346" s="37" t="s">
        <v>445</v>
      </c>
      <c r="E346" s="118">
        <v>0</v>
      </c>
      <c r="F346" s="67"/>
      <c r="G346" s="67"/>
      <c r="H346" s="76"/>
      <c r="I346" s="118">
        <v>2.2000000000000002</v>
      </c>
      <c r="J346" s="67">
        <v>0</v>
      </c>
      <c r="K346" s="67">
        <v>0</v>
      </c>
      <c r="L346" s="67">
        <v>0</v>
      </c>
      <c r="M346" s="67">
        <v>0</v>
      </c>
    </row>
    <row r="347" spans="1:13" x14ac:dyDescent="0.2">
      <c r="A347" s="161"/>
      <c r="B347" s="36"/>
      <c r="C347" s="37">
        <v>642015</v>
      </c>
      <c r="D347" s="37" t="s">
        <v>111</v>
      </c>
      <c r="E347" s="118">
        <v>0.8</v>
      </c>
      <c r="F347" s="67"/>
      <c r="G347" s="67"/>
      <c r="H347" s="76"/>
      <c r="I347" s="118">
        <v>1</v>
      </c>
      <c r="J347" s="67">
        <v>1</v>
      </c>
      <c r="K347" s="67">
        <v>1</v>
      </c>
      <c r="L347" s="67">
        <v>1</v>
      </c>
      <c r="M347" s="67">
        <v>1</v>
      </c>
    </row>
    <row r="348" spans="1:13" x14ac:dyDescent="0.2">
      <c r="A348" s="161"/>
      <c r="B348" s="36"/>
      <c r="C348" s="37">
        <v>651004</v>
      </c>
      <c r="D348" s="37" t="s">
        <v>112</v>
      </c>
      <c r="E348" s="118">
        <v>0.8</v>
      </c>
      <c r="F348" s="67"/>
      <c r="G348" s="67"/>
      <c r="H348" s="76"/>
      <c r="I348" s="118">
        <v>0.1</v>
      </c>
      <c r="J348" s="67">
        <v>0</v>
      </c>
      <c r="K348" s="67">
        <v>0</v>
      </c>
      <c r="L348" s="67">
        <v>0</v>
      </c>
      <c r="M348" s="67">
        <v>0</v>
      </c>
    </row>
    <row r="349" spans="1:13" x14ac:dyDescent="0.2">
      <c r="A349" s="160"/>
      <c r="B349" s="36"/>
      <c r="C349" s="37">
        <v>653001</v>
      </c>
      <c r="D349" s="37" t="s">
        <v>172</v>
      </c>
      <c r="E349" s="118">
        <v>0</v>
      </c>
      <c r="F349" s="74"/>
      <c r="G349" s="74"/>
      <c r="H349" s="75"/>
      <c r="I349" s="118">
        <v>0.1</v>
      </c>
      <c r="J349" s="67">
        <v>0</v>
      </c>
      <c r="K349" s="67">
        <v>0</v>
      </c>
      <c r="L349" s="67">
        <v>0</v>
      </c>
      <c r="M349" s="67">
        <v>0</v>
      </c>
    </row>
    <row r="350" spans="1:13" x14ac:dyDescent="0.2">
      <c r="A350" s="161"/>
      <c r="B350" s="39" t="s">
        <v>173</v>
      </c>
      <c r="C350" s="39"/>
      <c r="D350" s="39" t="s">
        <v>174</v>
      </c>
      <c r="E350" s="120">
        <f t="shared" ref="E350:M350" si="42">SUM(E351:E355)</f>
        <v>43.5</v>
      </c>
      <c r="F350" s="120">
        <f t="shared" si="42"/>
        <v>0</v>
      </c>
      <c r="G350" s="120">
        <f t="shared" si="42"/>
        <v>0</v>
      </c>
      <c r="H350" s="120">
        <f t="shared" si="42"/>
        <v>0</v>
      </c>
      <c r="I350" s="120">
        <f t="shared" si="42"/>
        <v>40.1</v>
      </c>
      <c r="J350" s="120">
        <f t="shared" si="42"/>
        <v>45.8</v>
      </c>
      <c r="K350" s="120">
        <f t="shared" si="42"/>
        <v>45.8</v>
      </c>
      <c r="L350" s="120">
        <f t="shared" si="42"/>
        <v>45.8</v>
      </c>
      <c r="M350" s="120">
        <f t="shared" si="42"/>
        <v>45.8</v>
      </c>
    </row>
    <row r="351" spans="1:13" x14ac:dyDescent="0.2">
      <c r="A351" s="161"/>
      <c r="B351" s="36"/>
      <c r="C351" s="37">
        <v>632001</v>
      </c>
      <c r="D351" s="37" t="s">
        <v>175</v>
      </c>
      <c r="E351" s="118">
        <v>36.6</v>
      </c>
      <c r="F351" s="67"/>
      <c r="G351" s="67"/>
      <c r="H351" s="76"/>
      <c r="I351" s="118">
        <v>37.5</v>
      </c>
      <c r="J351" s="67">
        <v>39</v>
      </c>
      <c r="K351" s="67">
        <v>39</v>
      </c>
      <c r="L351" s="67">
        <v>39</v>
      </c>
      <c r="M351" s="67">
        <v>39</v>
      </c>
    </row>
    <row r="352" spans="1:13" x14ac:dyDescent="0.2">
      <c r="A352" s="161"/>
      <c r="B352" s="36"/>
      <c r="C352" s="37">
        <v>63300614</v>
      </c>
      <c r="D352" s="37" t="s">
        <v>435</v>
      </c>
      <c r="E352" s="118">
        <v>2.4</v>
      </c>
      <c r="F352" s="67"/>
      <c r="G352" s="67"/>
      <c r="H352" s="76"/>
      <c r="I352" s="118">
        <v>0.2</v>
      </c>
      <c r="J352" s="67">
        <v>2</v>
      </c>
      <c r="K352" s="67">
        <v>2</v>
      </c>
      <c r="L352" s="67">
        <v>2</v>
      </c>
      <c r="M352" s="67">
        <v>2</v>
      </c>
    </row>
    <row r="353" spans="1:13" x14ac:dyDescent="0.2">
      <c r="A353" s="161"/>
      <c r="B353" s="36"/>
      <c r="C353" s="37">
        <v>6330065</v>
      </c>
      <c r="D353" s="37" t="s">
        <v>134</v>
      </c>
      <c r="E353" s="118">
        <v>2.4</v>
      </c>
      <c r="F353" s="67"/>
      <c r="G353" s="67"/>
      <c r="H353" s="76"/>
      <c r="I353" s="118">
        <v>1.9</v>
      </c>
      <c r="J353" s="67">
        <v>3</v>
      </c>
      <c r="K353" s="67">
        <v>3</v>
      </c>
      <c r="L353" s="67">
        <v>3</v>
      </c>
      <c r="M353" s="67">
        <v>3</v>
      </c>
    </row>
    <row r="354" spans="1:13" x14ac:dyDescent="0.2">
      <c r="A354" s="161"/>
      <c r="B354" s="36"/>
      <c r="C354" s="37">
        <v>635006</v>
      </c>
      <c r="D354" s="37" t="s">
        <v>176</v>
      </c>
      <c r="E354" s="118">
        <v>2.1</v>
      </c>
      <c r="F354" s="67"/>
      <c r="G354" s="67"/>
      <c r="H354" s="76"/>
      <c r="I354" s="118">
        <v>0.3</v>
      </c>
      <c r="J354" s="67">
        <v>1.5</v>
      </c>
      <c r="K354" s="67">
        <v>1.5</v>
      </c>
      <c r="L354" s="67">
        <v>1.5</v>
      </c>
      <c r="M354" s="67">
        <v>1.5</v>
      </c>
    </row>
    <row r="355" spans="1:13" x14ac:dyDescent="0.2">
      <c r="A355" s="160"/>
      <c r="B355" s="36"/>
      <c r="C355" s="37">
        <v>637004</v>
      </c>
      <c r="D355" s="37" t="s">
        <v>419</v>
      </c>
      <c r="E355" s="118">
        <v>0</v>
      </c>
      <c r="F355" s="74"/>
      <c r="G355" s="74"/>
      <c r="H355" s="75"/>
      <c r="I355" s="118">
        <v>0.2</v>
      </c>
      <c r="J355" s="67">
        <v>0.3</v>
      </c>
      <c r="K355" s="67">
        <v>0.3</v>
      </c>
      <c r="L355" s="67">
        <v>0.3</v>
      </c>
      <c r="M355" s="67">
        <v>0.3</v>
      </c>
    </row>
    <row r="356" spans="1:13" x14ac:dyDescent="0.2">
      <c r="A356" s="160"/>
      <c r="B356" s="639" t="s">
        <v>232</v>
      </c>
      <c r="C356" s="640"/>
      <c r="D356" s="153" t="s">
        <v>503</v>
      </c>
      <c r="E356" s="120">
        <f>SUM(E357:E374)</f>
        <v>0</v>
      </c>
      <c r="F356" s="120"/>
      <c r="G356" s="120"/>
      <c r="H356" s="120"/>
      <c r="I356" s="120">
        <f>SUM(I357:I374)</f>
        <v>0</v>
      </c>
      <c r="J356" s="120">
        <f>SUM(J357:J359)</f>
        <v>315.60000000000008</v>
      </c>
      <c r="K356" s="120">
        <f>SUM(K357:K359)</f>
        <v>315.60000000000008</v>
      </c>
      <c r="L356" s="120">
        <f>SUM(L357:L359)</f>
        <v>324.40000000000009</v>
      </c>
      <c r="M356" s="120">
        <f>SUM(M357:M359)</f>
        <v>336.90000000000009</v>
      </c>
    </row>
    <row r="357" spans="1:13" x14ac:dyDescent="0.2">
      <c r="A357" s="160"/>
      <c r="B357" s="36">
        <v>610</v>
      </c>
      <c r="C357" s="37"/>
      <c r="D357" s="37" t="s">
        <v>459</v>
      </c>
      <c r="E357" s="118"/>
      <c r="F357" s="118"/>
      <c r="G357" s="118"/>
      <c r="H357" s="136"/>
      <c r="I357" s="118"/>
      <c r="J357" s="118">
        <v>58.7</v>
      </c>
      <c r="K357" s="118">
        <v>58.7</v>
      </c>
      <c r="L357" s="65">
        <v>59</v>
      </c>
      <c r="M357" s="65">
        <v>60</v>
      </c>
    </row>
    <row r="358" spans="1:13" x14ac:dyDescent="0.2">
      <c r="A358" s="160"/>
      <c r="B358" s="36">
        <v>620</v>
      </c>
      <c r="C358" s="37"/>
      <c r="D358" s="37" t="s">
        <v>457</v>
      </c>
      <c r="E358" s="118"/>
      <c r="F358" s="118"/>
      <c r="G358" s="118"/>
      <c r="H358" s="136"/>
      <c r="I358" s="118"/>
      <c r="J358" s="118">
        <v>21.5</v>
      </c>
      <c r="K358" s="118">
        <v>21.5</v>
      </c>
      <c r="L358" s="65">
        <v>22</v>
      </c>
      <c r="M358" s="65">
        <v>22.5</v>
      </c>
    </row>
    <row r="359" spans="1:13" x14ac:dyDescent="0.2">
      <c r="A359" s="160"/>
      <c r="B359" s="36">
        <v>630</v>
      </c>
      <c r="C359" s="88"/>
      <c r="D359" s="154" t="s">
        <v>505</v>
      </c>
      <c r="E359" s="67"/>
      <c r="F359" s="67"/>
      <c r="G359" s="67"/>
      <c r="H359" s="67"/>
      <c r="I359" s="67"/>
      <c r="J359" s="93">
        <f>SUM(J360:J374)</f>
        <v>235.40000000000006</v>
      </c>
      <c r="K359" s="93">
        <f>SUM(K360:K374)</f>
        <v>235.40000000000006</v>
      </c>
      <c r="L359" s="65">
        <f>SUM(L360:L374)</f>
        <v>243.40000000000006</v>
      </c>
      <c r="M359" s="65">
        <f>SUM(M360:M374)</f>
        <v>254.40000000000006</v>
      </c>
    </row>
    <row r="360" spans="1:13" x14ac:dyDescent="0.2">
      <c r="A360" s="160"/>
      <c r="B360" s="36"/>
      <c r="C360" s="88">
        <v>632001</v>
      </c>
      <c r="D360" s="88" t="s">
        <v>506</v>
      </c>
      <c r="E360" s="67"/>
      <c r="F360" s="67"/>
      <c r="G360" s="67"/>
      <c r="H360" s="67"/>
      <c r="I360" s="67"/>
      <c r="J360" s="67">
        <v>11.9</v>
      </c>
      <c r="K360" s="67">
        <v>11.9</v>
      </c>
      <c r="L360" s="65">
        <v>11.9</v>
      </c>
      <c r="M360" s="65">
        <v>11.9</v>
      </c>
    </row>
    <row r="361" spans="1:13" x14ac:dyDescent="0.2">
      <c r="A361" s="160"/>
      <c r="B361" s="36"/>
      <c r="C361" s="88">
        <v>632002</v>
      </c>
      <c r="D361" s="88" t="s">
        <v>507</v>
      </c>
      <c r="E361" s="67"/>
      <c r="F361" s="67"/>
      <c r="G361" s="67"/>
      <c r="H361" s="67"/>
      <c r="I361" s="67"/>
      <c r="J361" s="67">
        <v>46.5</v>
      </c>
      <c r="K361" s="67">
        <v>46.5</v>
      </c>
      <c r="L361" s="65">
        <v>46.5</v>
      </c>
      <c r="M361" s="65">
        <v>46.5</v>
      </c>
    </row>
    <row r="362" spans="1:13" x14ac:dyDescent="0.2">
      <c r="A362" s="160"/>
      <c r="B362" s="36"/>
      <c r="C362" s="37">
        <v>632000</v>
      </c>
      <c r="D362" s="37" t="s">
        <v>511</v>
      </c>
      <c r="E362" s="118"/>
      <c r="F362" s="120"/>
      <c r="G362" s="120"/>
      <c r="H362" s="152"/>
      <c r="I362" s="118"/>
      <c r="J362" s="118">
        <v>120</v>
      </c>
      <c r="K362" s="118">
        <v>120</v>
      </c>
      <c r="L362" s="65">
        <v>130</v>
      </c>
      <c r="M362" s="65">
        <v>140</v>
      </c>
    </row>
    <row r="363" spans="1:13" x14ac:dyDescent="0.2">
      <c r="A363" s="160"/>
      <c r="B363" s="36"/>
      <c r="C363" s="37">
        <v>633006</v>
      </c>
      <c r="D363" s="37" t="s">
        <v>284</v>
      </c>
      <c r="E363" s="118"/>
      <c r="F363" s="89"/>
      <c r="G363" s="67"/>
      <c r="H363" s="76"/>
      <c r="I363" s="118"/>
      <c r="J363" s="67">
        <v>10.8</v>
      </c>
      <c r="K363" s="67">
        <v>10.8</v>
      </c>
      <c r="L363" s="65">
        <v>10.8</v>
      </c>
      <c r="M363" s="65">
        <v>10.8</v>
      </c>
    </row>
    <row r="364" spans="1:13" x14ac:dyDescent="0.2">
      <c r="A364" s="160"/>
      <c r="B364" s="36"/>
      <c r="C364" s="37">
        <v>634001</v>
      </c>
      <c r="D364" s="37" t="s">
        <v>508</v>
      </c>
      <c r="E364" s="118"/>
      <c r="F364" s="89"/>
      <c r="G364" s="67"/>
      <c r="H364" s="76"/>
      <c r="I364" s="118"/>
      <c r="J364" s="67">
        <v>3</v>
      </c>
      <c r="K364" s="67">
        <v>3</v>
      </c>
      <c r="L364" s="65">
        <v>3</v>
      </c>
      <c r="M364" s="65">
        <v>3</v>
      </c>
    </row>
    <row r="365" spans="1:13" x14ac:dyDescent="0.2">
      <c r="A365" s="160"/>
      <c r="B365" s="36"/>
      <c r="C365" s="37">
        <v>6340021</v>
      </c>
      <c r="D365" s="37" t="s">
        <v>78</v>
      </c>
      <c r="E365" s="118"/>
      <c r="F365" s="89"/>
      <c r="G365" s="67"/>
      <c r="H365" s="76"/>
      <c r="I365" s="118"/>
      <c r="J365" s="67">
        <v>0.7</v>
      </c>
      <c r="K365" s="67">
        <v>0.7</v>
      </c>
      <c r="L365" s="65">
        <v>0.7</v>
      </c>
      <c r="M365" s="65">
        <v>0.7</v>
      </c>
    </row>
    <row r="366" spans="1:13" x14ac:dyDescent="0.2">
      <c r="A366" s="160"/>
      <c r="B366" s="36"/>
      <c r="C366" s="37">
        <v>6340022</v>
      </c>
      <c r="D366" s="37" t="s">
        <v>79</v>
      </c>
      <c r="E366" s="118"/>
      <c r="F366" s="89"/>
      <c r="G366" s="67"/>
      <c r="H366" s="76"/>
      <c r="I366" s="118"/>
      <c r="J366" s="67">
        <v>1.3</v>
      </c>
      <c r="K366" s="67">
        <v>1.3</v>
      </c>
      <c r="L366" s="65">
        <v>1.3</v>
      </c>
      <c r="M366" s="65">
        <v>1.3</v>
      </c>
    </row>
    <row r="367" spans="1:13" x14ac:dyDescent="0.2">
      <c r="A367" s="160"/>
      <c r="B367" s="36"/>
      <c r="C367" s="37">
        <v>634003</v>
      </c>
      <c r="D367" s="37" t="s">
        <v>509</v>
      </c>
      <c r="E367" s="118"/>
      <c r="F367" s="89"/>
      <c r="G367" s="67"/>
      <c r="H367" s="76"/>
      <c r="I367" s="118"/>
      <c r="J367" s="67">
        <v>1.3</v>
      </c>
      <c r="K367" s="67">
        <v>1.3</v>
      </c>
      <c r="L367" s="65">
        <v>1.3</v>
      </c>
      <c r="M367" s="65">
        <v>1.3</v>
      </c>
    </row>
    <row r="368" spans="1:13" x14ac:dyDescent="0.2">
      <c r="A368" s="160"/>
      <c r="B368" s="36"/>
      <c r="C368" s="37">
        <v>635002</v>
      </c>
      <c r="D368" s="37" t="s">
        <v>83</v>
      </c>
      <c r="E368" s="118"/>
      <c r="F368" s="89"/>
      <c r="G368" s="67"/>
      <c r="H368" s="76"/>
      <c r="I368" s="118"/>
      <c r="J368" s="67">
        <v>3</v>
      </c>
      <c r="K368" s="67">
        <v>3</v>
      </c>
      <c r="L368" s="65">
        <v>3</v>
      </c>
      <c r="M368" s="65">
        <v>3</v>
      </c>
    </row>
    <row r="369" spans="1:13" x14ac:dyDescent="0.2">
      <c r="A369" s="160"/>
      <c r="B369" s="36"/>
      <c r="C369" s="37">
        <v>63500610</v>
      </c>
      <c r="D369" s="37" t="s">
        <v>337</v>
      </c>
      <c r="E369" s="118"/>
      <c r="F369" s="89"/>
      <c r="G369" s="67"/>
      <c r="H369" s="76"/>
      <c r="I369" s="118"/>
      <c r="J369" s="67">
        <v>11</v>
      </c>
      <c r="K369" s="67">
        <v>11</v>
      </c>
      <c r="L369" s="65">
        <v>12</v>
      </c>
      <c r="M369" s="65">
        <v>13</v>
      </c>
    </row>
    <row r="370" spans="1:13" x14ac:dyDescent="0.2">
      <c r="A370" s="160"/>
      <c r="B370" s="36"/>
      <c r="C370" s="37">
        <v>637015</v>
      </c>
      <c r="D370" s="37" t="s">
        <v>102</v>
      </c>
      <c r="E370" s="118"/>
      <c r="F370" s="89"/>
      <c r="G370" s="67"/>
      <c r="H370" s="76"/>
      <c r="I370" s="118"/>
      <c r="J370" s="67">
        <v>4.8</v>
      </c>
      <c r="K370" s="67">
        <v>4.8</v>
      </c>
      <c r="L370" s="65">
        <v>4.8</v>
      </c>
      <c r="M370" s="65">
        <v>4.8</v>
      </c>
    </row>
    <row r="371" spans="1:13" x14ac:dyDescent="0.2">
      <c r="A371" s="160"/>
      <c r="B371" s="36"/>
      <c r="C371" s="41">
        <v>637055</v>
      </c>
      <c r="D371" s="41" t="s">
        <v>98</v>
      </c>
      <c r="E371" s="118"/>
      <c r="F371" s="89"/>
      <c r="G371" s="67"/>
      <c r="H371" s="90"/>
      <c r="I371" s="118"/>
      <c r="J371" s="67">
        <v>1.3</v>
      </c>
      <c r="K371" s="67">
        <v>1.3</v>
      </c>
      <c r="L371" s="65">
        <v>1.3</v>
      </c>
      <c r="M371" s="65">
        <v>1.3</v>
      </c>
    </row>
    <row r="372" spans="1:13" x14ac:dyDescent="0.2">
      <c r="A372" s="160"/>
      <c r="B372" s="36"/>
      <c r="C372" s="41">
        <v>637004</v>
      </c>
      <c r="D372" s="41" t="s">
        <v>454</v>
      </c>
      <c r="E372" s="118"/>
      <c r="F372" s="89"/>
      <c r="G372" s="67"/>
      <c r="H372" s="90"/>
      <c r="I372" s="118"/>
      <c r="J372" s="67">
        <v>1.5</v>
      </c>
      <c r="K372" s="67">
        <v>1.5</v>
      </c>
      <c r="L372" s="67">
        <v>1.5</v>
      </c>
      <c r="M372" s="67">
        <v>1.5</v>
      </c>
    </row>
    <row r="373" spans="1:13" x14ac:dyDescent="0.2">
      <c r="A373" s="160"/>
      <c r="B373" s="36"/>
      <c r="C373" s="41">
        <v>6370052</v>
      </c>
      <c r="D373" s="41" t="s">
        <v>95</v>
      </c>
      <c r="E373" s="118"/>
      <c r="F373" s="89"/>
      <c r="G373" s="67"/>
      <c r="H373" s="90"/>
      <c r="I373" s="118"/>
      <c r="J373" s="183">
        <v>8</v>
      </c>
      <c r="K373" s="183">
        <v>8</v>
      </c>
      <c r="L373" s="183">
        <v>5</v>
      </c>
      <c r="M373" s="183">
        <v>5</v>
      </c>
    </row>
    <row r="374" spans="1:13" x14ac:dyDescent="0.2">
      <c r="A374" s="160"/>
      <c r="B374" s="36"/>
      <c r="C374" s="41">
        <v>637041</v>
      </c>
      <c r="D374" s="41" t="s">
        <v>91</v>
      </c>
      <c r="E374" s="118"/>
      <c r="F374" s="89"/>
      <c r="G374" s="67"/>
      <c r="H374" s="90"/>
      <c r="I374" s="118"/>
      <c r="J374" s="67">
        <v>10.3</v>
      </c>
      <c r="K374" s="67">
        <v>10.3</v>
      </c>
      <c r="L374" s="67">
        <v>10.3</v>
      </c>
      <c r="M374" s="67">
        <v>10.3</v>
      </c>
    </row>
    <row r="375" spans="1:13" x14ac:dyDescent="0.2">
      <c r="A375" s="160"/>
      <c r="B375" s="39" t="s">
        <v>178</v>
      </c>
      <c r="C375" s="39"/>
      <c r="D375" s="39" t="s">
        <v>179</v>
      </c>
      <c r="E375" s="120">
        <f t="shared" ref="E375:M375" si="43">SUM(E376+E388+E404)</f>
        <v>139.19999999999999</v>
      </c>
      <c r="F375" s="120">
        <f t="shared" si="43"/>
        <v>0</v>
      </c>
      <c r="G375" s="120">
        <f t="shared" si="43"/>
        <v>0</v>
      </c>
      <c r="H375" s="120">
        <f t="shared" si="43"/>
        <v>0</v>
      </c>
      <c r="I375" s="120">
        <f t="shared" si="43"/>
        <v>162</v>
      </c>
      <c r="J375" s="120">
        <f t="shared" si="43"/>
        <v>228.4</v>
      </c>
      <c r="K375" s="120">
        <f t="shared" si="43"/>
        <v>228.4</v>
      </c>
      <c r="L375" s="120">
        <f t="shared" si="43"/>
        <v>237.60000000000002</v>
      </c>
      <c r="M375" s="120">
        <f t="shared" si="43"/>
        <v>248.90000000000003</v>
      </c>
    </row>
    <row r="376" spans="1:13" x14ac:dyDescent="0.2">
      <c r="A376" s="161"/>
      <c r="B376" s="36">
        <v>630</v>
      </c>
      <c r="C376" s="36"/>
      <c r="D376" s="36" t="s">
        <v>162</v>
      </c>
      <c r="E376" s="122">
        <f t="shared" ref="E376:M376" si="44">SUM(E377:E387)</f>
        <v>44.3</v>
      </c>
      <c r="F376" s="122">
        <f t="shared" si="44"/>
        <v>0</v>
      </c>
      <c r="G376" s="122">
        <f t="shared" si="44"/>
        <v>0</v>
      </c>
      <c r="H376" s="122">
        <f t="shared" si="44"/>
        <v>0</v>
      </c>
      <c r="I376" s="122">
        <f t="shared" si="44"/>
        <v>59.8</v>
      </c>
      <c r="J376" s="122">
        <f t="shared" si="44"/>
        <v>71.8</v>
      </c>
      <c r="K376" s="122">
        <f t="shared" si="44"/>
        <v>71.8</v>
      </c>
      <c r="L376" s="122">
        <f t="shared" si="44"/>
        <v>72.8</v>
      </c>
      <c r="M376" s="122">
        <f t="shared" si="44"/>
        <v>73</v>
      </c>
    </row>
    <row r="377" spans="1:13" x14ac:dyDescent="0.2">
      <c r="A377" s="161"/>
      <c r="B377" s="36"/>
      <c r="C377" s="37">
        <v>6320011</v>
      </c>
      <c r="D377" s="37" t="s">
        <v>310</v>
      </c>
      <c r="E377" s="118">
        <v>2</v>
      </c>
      <c r="F377" s="67"/>
      <c r="G377" s="67"/>
      <c r="H377" s="76"/>
      <c r="I377" s="118">
        <v>1.7</v>
      </c>
      <c r="J377" s="67">
        <v>1.8</v>
      </c>
      <c r="K377" s="67">
        <v>1.8</v>
      </c>
      <c r="L377" s="67">
        <v>1.8</v>
      </c>
      <c r="M377" s="67">
        <v>1.8</v>
      </c>
    </row>
    <row r="378" spans="1:13" x14ac:dyDescent="0.2">
      <c r="A378" s="161"/>
      <c r="B378" s="36"/>
      <c r="C378" s="37">
        <v>6320012</v>
      </c>
      <c r="D378" s="37" t="s">
        <v>312</v>
      </c>
      <c r="E378" s="118">
        <v>2.8</v>
      </c>
      <c r="F378" s="67"/>
      <c r="G378" s="67"/>
      <c r="H378" s="76"/>
      <c r="I378" s="118">
        <v>4.2</v>
      </c>
      <c r="J378" s="67">
        <v>4.2</v>
      </c>
      <c r="K378" s="67">
        <v>4.2</v>
      </c>
      <c r="L378" s="67">
        <v>4.2</v>
      </c>
      <c r="M378" s="67">
        <v>4.2</v>
      </c>
    </row>
    <row r="379" spans="1:13" x14ac:dyDescent="0.2">
      <c r="A379" s="161"/>
      <c r="B379" s="36"/>
      <c r="C379" s="37">
        <v>632002</v>
      </c>
      <c r="D379" s="37" t="s">
        <v>311</v>
      </c>
      <c r="E379" s="118">
        <v>0.3</v>
      </c>
      <c r="F379" s="67"/>
      <c r="G379" s="67"/>
      <c r="H379" s="76"/>
      <c r="I379" s="118">
        <v>0.5</v>
      </c>
      <c r="J379" s="67">
        <v>0.5</v>
      </c>
      <c r="K379" s="67">
        <v>0.5</v>
      </c>
      <c r="L379" s="67">
        <v>0.5</v>
      </c>
      <c r="M379" s="67">
        <v>0.5</v>
      </c>
    </row>
    <row r="380" spans="1:13" x14ac:dyDescent="0.2">
      <c r="A380" s="161"/>
      <c r="B380" s="36"/>
      <c r="C380" s="37">
        <v>6330061</v>
      </c>
      <c r="D380" s="37" t="s">
        <v>180</v>
      </c>
      <c r="E380" s="118">
        <v>1.5</v>
      </c>
      <c r="F380" s="67"/>
      <c r="G380" s="67"/>
      <c r="H380" s="76"/>
      <c r="I380" s="118">
        <v>0.3</v>
      </c>
      <c r="J380" s="67">
        <v>0.3</v>
      </c>
      <c r="K380" s="67">
        <v>0.3</v>
      </c>
      <c r="L380" s="67">
        <v>0.3</v>
      </c>
      <c r="M380" s="67">
        <v>0.3</v>
      </c>
    </row>
    <row r="381" spans="1:13" x14ac:dyDescent="0.2">
      <c r="A381" s="161"/>
      <c r="B381" s="36"/>
      <c r="C381" s="37">
        <v>6330062</v>
      </c>
      <c r="D381" s="37" t="s">
        <v>181</v>
      </c>
      <c r="E381" s="118">
        <v>14.4</v>
      </c>
      <c r="F381" s="67"/>
      <c r="G381" s="67"/>
      <c r="H381" s="76"/>
      <c r="I381" s="118">
        <v>22</v>
      </c>
      <c r="J381" s="67">
        <v>22</v>
      </c>
      <c r="K381" s="67">
        <v>22</v>
      </c>
      <c r="L381" s="67">
        <v>22</v>
      </c>
      <c r="M381" s="67">
        <v>22</v>
      </c>
    </row>
    <row r="382" spans="1:13" x14ac:dyDescent="0.2">
      <c r="A382" s="161"/>
      <c r="B382" s="36"/>
      <c r="C382" s="37">
        <v>634001</v>
      </c>
      <c r="D382" s="37" t="s">
        <v>532</v>
      </c>
      <c r="E382" s="118">
        <v>0</v>
      </c>
      <c r="F382" s="67"/>
      <c r="G382" s="67"/>
      <c r="H382" s="76"/>
      <c r="I382" s="118">
        <v>0.5</v>
      </c>
      <c r="J382" s="67">
        <v>0.5</v>
      </c>
      <c r="K382" s="67">
        <v>0.5</v>
      </c>
      <c r="L382" s="65">
        <v>0.7</v>
      </c>
      <c r="M382" s="65">
        <v>0.9</v>
      </c>
    </row>
    <row r="383" spans="1:13" x14ac:dyDescent="0.2">
      <c r="A383" s="161"/>
      <c r="B383" s="36"/>
      <c r="C383" s="37">
        <v>63500617</v>
      </c>
      <c r="D383" s="37" t="s">
        <v>358</v>
      </c>
      <c r="E383" s="118">
        <v>0</v>
      </c>
      <c r="F383" s="58"/>
      <c r="G383" s="67"/>
      <c r="H383" s="86"/>
      <c r="I383" s="118">
        <v>0.9</v>
      </c>
      <c r="J383" s="67">
        <v>0.9</v>
      </c>
      <c r="K383" s="67">
        <v>0.9</v>
      </c>
      <c r="L383" s="65">
        <v>0.9</v>
      </c>
      <c r="M383" s="65">
        <v>0.9</v>
      </c>
    </row>
    <row r="384" spans="1:13" x14ac:dyDescent="0.2">
      <c r="A384" s="161"/>
      <c r="B384" s="36"/>
      <c r="C384" s="37">
        <v>637004</v>
      </c>
      <c r="D384" s="37" t="s">
        <v>94</v>
      </c>
      <c r="E384" s="118">
        <v>0.1</v>
      </c>
      <c r="F384" s="58"/>
      <c r="G384" s="67"/>
      <c r="H384" s="86"/>
      <c r="I384" s="118">
        <v>0</v>
      </c>
      <c r="J384" s="67">
        <v>0.4</v>
      </c>
      <c r="K384" s="67">
        <v>0.4</v>
      </c>
      <c r="L384" s="65">
        <v>0.4</v>
      </c>
      <c r="M384" s="65">
        <v>0.4</v>
      </c>
    </row>
    <row r="385" spans="1:13" x14ac:dyDescent="0.2">
      <c r="A385" s="161"/>
      <c r="B385" s="36"/>
      <c r="C385" s="37">
        <v>642001</v>
      </c>
      <c r="D385" s="37" t="s">
        <v>313</v>
      </c>
      <c r="E385" s="118">
        <v>19.899999999999999</v>
      </c>
      <c r="F385" s="67"/>
      <c r="G385" s="67"/>
      <c r="H385" s="76"/>
      <c r="I385" s="118">
        <v>27.2</v>
      </c>
      <c r="J385" s="67">
        <v>36</v>
      </c>
      <c r="K385" s="67">
        <v>36</v>
      </c>
      <c r="L385" s="65">
        <v>36</v>
      </c>
      <c r="M385" s="65">
        <v>36</v>
      </c>
    </row>
    <row r="386" spans="1:13" hidden="1" x14ac:dyDescent="0.2">
      <c r="A386" s="161"/>
      <c r="B386" s="36"/>
      <c r="C386" s="37"/>
      <c r="D386" s="37"/>
      <c r="E386" s="118"/>
      <c r="F386" s="67"/>
      <c r="G386" s="67"/>
      <c r="H386" s="76"/>
      <c r="I386" s="118"/>
      <c r="J386" s="67"/>
      <c r="K386" s="67"/>
      <c r="L386" s="65"/>
      <c r="M386" s="65"/>
    </row>
    <row r="387" spans="1:13" x14ac:dyDescent="0.2">
      <c r="A387" s="160"/>
      <c r="B387" s="36"/>
      <c r="C387" s="37">
        <v>6420012</v>
      </c>
      <c r="D387" s="37" t="s">
        <v>182</v>
      </c>
      <c r="E387" s="118">
        <v>3.3</v>
      </c>
      <c r="F387" s="91"/>
      <c r="G387" s="67"/>
      <c r="H387" s="92"/>
      <c r="I387" s="118">
        <v>2.5</v>
      </c>
      <c r="J387" s="183">
        <v>5.2</v>
      </c>
      <c r="K387" s="183">
        <v>5.2</v>
      </c>
      <c r="L387" s="181">
        <v>6</v>
      </c>
      <c r="M387" s="181">
        <v>6</v>
      </c>
    </row>
    <row r="388" spans="1:13" x14ac:dyDescent="0.2">
      <c r="A388" s="165"/>
      <c r="B388" s="36" t="s">
        <v>183</v>
      </c>
      <c r="C388" s="36"/>
      <c r="D388" s="36" t="s">
        <v>482</v>
      </c>
      <c r="E388" s="122">
        <f t="shared" ref="E388:M388" si="45">SUM(E389:E392)</f>
        <v>11.3</v>
      </c>
      <c r="F388" s="122">
        <f t="shared" si="45"/>
        <v>0</v>
      </c>
      <c r="G388" s="122">
        <f t="shared" si="45"/>
        <v>0</v>
      </c>
      <c r="H388" s="122">
        <f t="shared" si="45"/>
        <v>0</v>
      </c>
      <c r="I388" s="122">
        <f t="shared" si="45"/>
        <v>13.3</v>
      </c>
      <c r="J388" s="122">
        <f t="shared" si="45"/>
        <v>19.100000000000001</v>
      </c>
      <c r="K388" s="122">
        <f t="shared" si="45"/>
        <v>19.100000000000001</v>
      </c>
      <c r="L388" s="122">
        <f t="shared" si="45"/>
        <v>17.7</v>
      </c>
      <c r="M388" s="122">
        <f t="shared" si="45"/>
        <v>17.7</v>
      </c>
    </row>
    <row r="389" spans="1:13" x14ac:dyDescent="0.2">
      <c r="A389" s="161"/>
      <c r="B389" s="36">
        <v>610</v>
      </c>
      <c r="C389" s="37"/>
      <c r="D389" s="37" t="s">
        <v>184</v>
      </c>
      <c r="E389" s="118">
        <v>7.9</v>
      </c>
      <c r="F389" s="67"/>
      <c r="G389" s="67"/>
      <c r="H389" s="76"/>
      <c r="I389" s="118">
        <v>6.9</v>
      </c>
      <c r="J389" s="67">
        <v>8</v>
      </c>
      <c r="K389" s="67">
        <v>8</v>
      </c>
      <c r="L389" s="67">
        <v>8</v>
      </c>
      <c r="M389" s="67">
        <v>8</v>
      </c>
    </row>
    <row r="390" spans="1:13" x14ac:dyDescent="0.2">
      <c r="A390" s="160"/>
      <c r="B390" s="36">
        <v>620</v>
      </c>
      <c r="C390" s="37"/>
      <c r="D390" s="37" t="s">
        <v>116</v>
      </c>
      <c r="E390" s="118">
        <v>2.4</v>
      </c>
      <c r="F390" s="91"/>
      <c r="G390" s="67"/>
      <c r="H390" s="92"/>
      <c r="I390" s="118">
        <v>2.4</v>
      </c>
      <c r="J390" s="67">
        <v>3.3</v>
      </c>
      <c r="K390" s="67">
        <v>3.3</v>
      </c>
      <c r="L390" s="67">
        <v>3.3</v>
      </c>
      <c r="M390" s="67">
        <v>3.3</v>
      </c>
    </row>
    <row r="391" spans="1:13" x14ac:dyDescent="0.2">
      <c r="A391" s="166"/>
      <c r="B391" s="36"/>
      <c r="C391" s="37"/>
      <c r="D391" s="37" t="s">
        <v>287</v>
      </c>
      <c r="E391" s="118"/>
      <c r="F391" s="118"/>
      <c r="G391" s="118"/>
      <c r="H391" s="118"/>
      <c r="I391" s="118"/>
      <c r="J391" s="118">
        <v>1.4</v>
      </c>
      <c r="K391" s="118">
        <v>1.4</v>
      </c>
      <c r="L391" s="118">
        <v>0</v>
      </c>
      <c r="M391" s="118">
        <v>0</v>
      </c>
    </row>
    <row r="392" spans="1:13" x14ac:dyDescent="0.2">
      <c r="A392" s="161"/>
      <c r="B392" s="36">
        <v>630</v>
      </c>
      <c r="C392" s="36"/>
      <c r="D392" s="36" t="s">
        <v>162</v>
      </c>
      <c r="E392" s="122">
        <f>SUM(E393:E402)</f>
        <v>0.99999999999999989</v>
      </c>
      <c r="F392" s="122">
        <f>SUM(F393:F402)</f>
        <v>0</v>
      </c>
      <c r="G392" s="122">
        <f>SUM(G393:G402)</f>
        <v>0</v>
      </c>
      <c r="H392" s="122">
        <f>SUM(H393:H402)</f>
        <v>0</v>
      </c>
      <c r="I392" s="122">
        <f>SUM(I393:I403)</f>
        <v>4</v>
      </c>
      <c r="J392" s="122">
        <f>SUM(J393:J403)</f>
        <v>6.3999999999999995</v>
      </c>
      <c r="K392" s="122">
        <f>SUM(K393:K403)</f>
        <v>6.3999999999999995</v>
      </c>
      <c r="L392" s="122">
        <f>SUM(L393:L403)</f>
        <v>6.3999999999999995</v>
      </c>
      <c r="M392" s="122">
        <f>SUM(M393:M403)</f>
        <v>6.3999999999999995</v>
      </c>
    </row>
    <row r="393" spans="1:13" x14ac:dyDescent="0.2">
      <c r="A393" s="161"/>
      <c r="B393" s="36"/>
      <c r="C393" s="37">
        <v>6320011</v>
      </c>
      <c r="D393" s="37" t="s">
        <v>56</v>
      </c>
      <c r="E393" s="118">
        <v>0.1</v>
      </c>
      <c r="F393" s="67"/>
      <c r="G393" s="67"/>
      <c r="H393" s="76"/>
      <c r="I393" s="118">
        <v>1</v>
      </c>
      <c r="J393" s="67">
        <v>1</v>
      </c>
      <c r="K393" s="67">
        <v>1</v>
      </c>
      <c r="L393" s="67">
        <v>1</v>
      </c>
      <c r="M393" s="67">
        <v>1</v>
      </c>
    </row>
    <row r="394" spans="1:13" x14ac:dyDescent="0.2">
      <c r="A394" s="161"/>
      <c r="B394" s="36"/>
      <c r="C394" s="37">
        <v>6320012</v>
      </c>
      <c r="D394" s="37" t="s">
        <v>163</v>
      </c>
      <c r="E394" s="118">
        <v>0.4</v>
      </c>
      <c r="F394" s="67"/>
      <c r="G394" s="67"/>
      <c r="H394" s="76"/>
      <c r="I394" s="118">
        <v>1.6</v>
      </c>
      <c r="J394" s="67">
        <v>1.6</v>
      </c>
      <c r="K394" s="67">
        <v>1.6</v>
      </c>
      <c r="L394" s="67">
        <v>1.6</v>
      </c>
      <c r="M394" s="67">
        <v>1.6</v>
      </c>
    </row>
    <row r="395" spans="1:13" x14ac:dyDescent="0.2">
      <c r="A395" s="161"/>
      <c r="B395" s="36"/>
      <c r="C395" s="37">
        <v>632002</v>
      </c>
      <c r="D395" s="37" t="s">
        <v>185</v>
      </c>
      <c r="E395" s="118">
        <v>0</v>
      </c>
      <c r="F395" s="67"/>
      <c r="G395" s="67"/>
      <c r="H395" s="76"/>
      <c r="I395" s="118">
        <v>0</v>
      </c>
      <c r="J395" s="67">
        <v>0</v>
      </c>
      <c r="K395" s="67">
        <v>0</v>
      </c>
      <c r="L395" s="67">
        <v>0</v>
      </c>
      <c r="M395" s="67">
        <v>0</v>
      </c>
    </row>
    <row r="396" spans="1:13" x14ac:dyDescent="0.2">
      <c r="A396" s="161"/>
      <c r="B396" s="36"/>
      <c r="C396" s="37">
        <v>6320031</v>
      </c>
      <c r="D396" s="37" t="s">
        <v>130</v>
      </c>
      <c r="E396" s="118">
        <v>0</v>
      </c>
      <c r="F396" s="67"/>
      <c r="G396" s="67"/>
      <c r="H396" s="76"/>
      <c r="I396" s="118">
        <v>0.1</v>
      </c>
      <c r="J396" s="67">
        <v>0.1</v>
      </c>
      <c r="K396" s="67">
        <v>0.1</v>
      </c>
      <c r="L396" s="67">
        <v>0.1</v>
      </c>
      <c r="M396" s="67">
        <v>0.1</v>
      </c>
    </row>
    <row r="397" spans="1:13" x14ac:dyDescent="0.2">
      <c r="A397" s="161"/>
      <c r="B397" s="36"/>
      <c r="C397" s="37">
        <v>637004</v>
      </c>
      <c r="D397" s="37" t="s">
        <v>481</v>
      </c>
      <c r="E397" s="118">
        <v>0</v>
      </c>
      <c r="F397" s="67"/>
      <c r="G397" s="67"/>
      <c r="H397" s="76"/>
      <c r="I397" s="118">
        <v>0</v>
      </c>
      <c r="J397" s="67">
        <v>3</v>
      </c>
      <c r="K397" s="67">
        <v>3</v>
      </c>
      <c r="L397" s="67">
        <v>3</v>
      </c>
      <c r="M397" s="67">
        <v>3</v>
      </c>
    </row>
    <row r="398" spans="1:13" x14ac:dyDescent="0.2">
      <c r="A398" s="161"/>
      <c r="B398" s="36"/>
      <c r="C398" s="37">
        <v>637005</v>
      </c>
      <c r="D398" s="37" t="s">
        <v>98</v>
      </c>
      <c r="E398" s="118">
        <v>0.1</v>
      </c>
      <c r="F398" s="67"/>
      <c r="G398" s="67"/>
      <c r="H398" s="76"/>
      <c r="I398" s="118">
        <v>0.1</v>
      </c>
      <c r="J398" s="67">
        <v>0.1</v>
      </c>
      <c r="K398" s="67">
        <v>0.1</v>
      </c>
      <c r="L398" s="67">
        <v>0.1</v>
      </c>
      <c r="M398" s="67">
        <v>0.1</v>
      </c>
    </row>
    <row r="399" spans="1:13" x14ac:dyDescent="0.2">
      <c r="A399" s="161"/>
      <c r="B399" s="36"/>
      <c r="C399" s="37">
        <v>637014</v>
      </c>
      <c r="D399" s="37" t="s">
        <v>101</v>
      </c>
      <c r="E399" s="118">
        <v>0.3</v>
      </c>
      <c r="F399" s="67"/>
      <c r="G399" s="67"/>
      <c r="H399" s="76"/>
      <c r="I399" s="118">
        <v>0.4</v>
      </c>
      <c r="J399" s="67">
        <v>0.4</v>
      </c>
      <c r="K399" s="67">
        <v>0.4</v>
      </c>
      <c r="L399" s="67">
        <v>0.4</v>
      </c>
      <c r="M399" s="67">
        <v>0.4</v>
      </c>
    </row>
    <row r="400" spans="1:13" x14ac:dyDescent="0.2">
      <c r="A400" s="161"/>
      <c r="B400" s="36"/>
      <c r="C400" s="37">
        <v>637016</v>
      </c>
      <c r="D400" s="37" t="s">
        <v>103</v>
      </c>
      <c r="E400" s="118">
        <v>0.1</v>
      </c>
      <c r="F400" s="67"/>
      <c r="G400" s="67"/>
      <c r="H400" s="76"/>
      <c r="I400" s="118">
        <v>0.1</v>
      </c>
      <c r="J400" s="67">
        <v>0.1</v>
      </c>
      <c r="K400" s="67">
        <v>0.1</v>
      </c>
      <c r="L400" s="67">
        <v>0.1</v>
      </c>
      <c r="M400" s="67">
        <v>0.1</v>
      </c>
    </row>
    <row r="401" spans="1:13" x14ac:dyDescent="0.2">
      <c r="A401" s="161"/>
      <c r="B401" s="36"/>
      <c r="C401" s="37">
        <v>642015</v>
      </c>
      <c r="D401" s="37" t="s">
        <v>111</v>
      </c>
      <c r="E401" s="118">
        <v>0</v>
      </c>
      <c r="F401" s="67"/>
      <c r="G401" s="67"/>
      <c r="H401" s="76"/>
      <c r="I401" s="118">
        <v>0.1</v>
      </c>
      <c r="J401" s="67">
        <v>0.1</v>
      </c>
      <c r="K401" s="67">
        <v>0.1</v>
      </c>
      <c r="L401" s="67">
        <v>0.1</v>
      </c>
      <c r="M401" s="67">
        <v>0.1</v>
      </c>
    </row>
    <row r="402" spans="1:13" x14ac:dyDescent="0.2">
      <c r="A402" s="160"/>
      <c r="B402" s="36"/>
      <c r="C402" s="37">
        <v>637027</v>
      </c>
      <c r="D402" s="37" t="s">
        <v>171</v>
      </c>
      <c r="E402" s="118">
        <v>0</v>
      </c>
      <c r="F402" s="91"/>
      <c r="G402" s="67"/>
      <c r="H402" s="92"/>
      <c r="I402" s="118">
        <v>0.6</v>
      </c>
      <c r="J402" s="67">
        <v>0</v>
      </c>
      <c r="K402" s="67">
        <v>0</v>
      </c>
      <c r="L402" s="67">
        <v>0</v>
      </c>
      <c r="M402" s="67">
        <v>0</v>
      </c>
    </row>
    <row r="403" spans="1:13" x14ac:dyDescent="0.2">
      <c r="A403" s="160"/>
      <c r="B403" s="36"/>
      <c r="C403" s="37"/>
      <c r="D403" s="37" t="s">
        <v>460</v>
      </c>
      <c r="E403" s="118">
        <v>0</v>
      </c>
      <c r="F403" s="137"/>
      <c r="G403" s="118"/>
      <c r="H403" s="138"/>
      <c r="I403" s="118">
        <v>0</v>
      </c>
      <c r="J403" s="118">
        <v>0</v>
      </c>
      <c r="K403" s="118">
        <v>0</v>
      </c>
      <c r="L403" s="118">
        <v>0</v>
      </c>
      <c r="M403" s="118">
        <v>0</v>
      </c>
    </row>
    <row r="404" spans="1:13" x14ac:dyDescent="0.2">
      <c r="A404" s="161"/>
      <c r="B404" s="36" t="s">
        <v>186</v>
      </c>
      <c r="C404" s="36"/>
      <c r="D404" s="36" t="s">
        <v>516</v>
      </c>
      <c r="E404" s="122">
        <f t="shared" ref="E404:M404" si="46">SUM(E405:E407)</f>
        <v>83.6</v>
      </c>
      <c r="F404" s="122">
        <f t="shared" si="46"/>
        <v>0</v>
      </c>
      <c r="G404" s="122">
        <f t="shared" si="46"/>
        <v>0</v>
      </c>
      <c r="H404" s="122">
        <f t="shared" si="46"/>
        <v>0</v>
      </c>
      <c r="I404" s="122">
        <f t="shared" si="46"/>
        <v>88.9</v>
      </c>
      <c r="J404" s="122">
        <f t="shared" si="46"/>
        <v>137.5</v>
      </c>
      <c r="K404" s="122">
        <f t="shared" si="46"/>
        <v>137.5</v>
      </c>
      <c r="L404" s="122">
        <f t="shared" si="46"/>
        <v>147.10000000000002</v>
      </c>
      <c r="M404" s="122">
        <f t="shared" si="46"/>
        <v>158.20000000000002</v>
      </c>
    </row>
    <row r="405" spans="1:13" x14ac:dyDescent="0.2">
      <c r="A405" s="161"/>
      <c r="B405" s="36">
        <v>610</v>
      </c>
      <c r="C405" s="37"/>
      <c r="D405" s="37" t="s">
        <v>188</v>
      </c>
      <c r="E405" s="118">
        <v>31.6</v>
      </c>
      <c r="F405" s="67"/>
      <c r="G405" s="67"/>
      <c r="H405" s="86"/>
      <c r="I405" s="118">
        <v>30</v>
      </c>
      <c r="J405" s="67">
        <v>31.8</v>
      </c>
      <c r="K405" s="67">
        <v>31.8</v>
      </c>
      <c r="L405" s="65">
        <v>32</v>
      </c>
      <c r="M405" s="65">
        <v>33</v>
      </c>
    </row>
    <row r="406" spans="1:13" x14ac:dyDescent="0.2">
      <c r="A406" s="160"/>
      <c r="B406" s="36">
        <v>620</v>
      </c>
      <c r="C406" s="37"/>
      <c r="D406" s="37" t="s">
        <v>116</v>
      </c>
      <c r="E406" s="118">
        <v>10.9</v>
      </c>
      <c r="F406" s="91"/>
      <c r="G406" s="67"/>
      <c r="H406" s="92"/>
      <c r="I406" s="118">
        <v>11.7</v>
      </c>
      <c r="J406" s="67">
        <v>11.7</v>
      </c>
      <c r="K406" s="67">
        <v>11.7</v>
      </c>
      <c r="L406" s="65">
        <v>11.8</v>
      </c>
      <c r="M406" s="65">
        <v>11.9</v>
      </c>
    </row>
    <row r="407" spans="1:13" x14ac:dyDescent="0.2">
      <c r="A407" s="161"/>
      <c r="B407" s="36">
        <v>630</v>
      </c>
      <c r="C407" s="36"/>
      <c r="D407" s="36" t="s">
        <v>162</v>
      </c>
      <c r="E407" s="122">
        <f t="shared" ref="E407:M407" si="47">SUM(E408:E440)</f>
        <v>41.099999999999994</v>
      </c>
      <c r="F407" s="122">
        <f t="shared" si="47"/>
        <v>0</v>
      </c>
      <c r="G407" s="122">
        <f t="shared" si="47"/>
        <v>0</v>
      </c>
      <c r="H407" s="122">
        <f t="shared" si="47"/>
        <v>0</v>
      </c>
      <c r="I407" s="122">
        <f t="shared" si="47"/>
        <v>47.2</v>
      </c>
      <c r="J407" s="122">
        <f t="shared" si="47"/>
        <v>94.000000000000014</v>
      </c>
      <c r="K407" s="122">
        <f t="shared" si="47"/>
        <v>94.000000000000014</v>
      </c>
      <c r="L407" s="122">
        <f t="shared" si="47"/>
        <v>103.30000000000001</v>
      </c>
      <c r="M407" s="122">
        <f t="shared" si="47"/>
        <v>113.30000000000001</v>
      </c>
    </row>
    <row r="408" spans="1:13" x14ac:dyDescent="0.2">
      <c r="A408" s="161"/>
      <c r="B408" s="36"/>
      <c r="C408" s="37">
        <v>631001</v>
      </c>
      <c r="D408" s="37" t="s">
        <v>129</v>
      </c>
      <c r="E408" s="118">
        <v>0</v>
      </c>
      <c r="F408" s="67"/>
      <c r="G408" s="67"/>
      <c r="H408" s="76"/>
      <c r="I408" s="118">
        <v>0</v>
      </c>
      <c r="J408" s="67">
        <v>0</v>
      </c>
      <c r="K408" s="67">
        <v>0</v>
      </c>
      <c r="L408" s="67">
        <v>0</v>
      </c>
      <c r="M408" s="67">
        <v>0</v>
      </c>
    </row>
    <row r="409" spans="1:13" x14ac:dyDescent="0.2">
      <c r="A409" s="161"/>
      <c r="B409" s="36"/>
      <c r="C409" s="37">
        <v>6320011</v>
      </c>
      <c r="D409" s="37" t="s">
        <v>56</v>
      </c>
      <c r="E409" s="118">
        <v>6.4</v>
      </c>
      <c r="F409" s="67"/>
      <c r="G409" s="67"/>
      <c r="H409" s="76"/>
      <c r="I409" s="118">
        <v>4.0999999999999996</v>
      </c>
      <c r="J409" s="67">
        <v>4.2</v>
      </c>
      <c r="K409" s="67">
        <v>4.2</v>
      </c>
      <c r="L409" s="67">
        <v>4.2</v>
      </c>
      <c r="M409" s="67">
        <v>4.2</v>
      </c>
    </row>
    <row r="410" spans="1:13" x14ac:dyDescent="0.2">
      <c r="A410" s="161"/>
      <c r="B410" s="36"/>
      <c r="C410" s="37">
        <v>6320012</v>
      </c>
      <c r="D410" s="37" t="s">
        <v>163</v>
      </c>
      <c r="E410" s="118">
        <v>6.6</v>
      </c>
      <c r="F410" s="67"/>
      <c r="G410" s="67"/>
      <c r="H410" s="76"/>
      <c r="I410" s="118">
        <v>17.3</v>
      </c>
      <c r="J410" s="67">
        <v>17.2</v>
      </c>
      <c r="K410" s="67">
        <v>17.2</v>
      </c>
      <c r="L410" s="67">
        <v>17.2</v>
      </c>
      <c r="M410" s="67">
        <v>17.2</v>
      </c>
    </row>
    <row r="411" spans="1:13" x14ac:dyDescent="0.2">
      <c r="A411" s="161"/>
      <c r="B411" s="36"/>
      <c r="C411" s="37">
        <v>632002</v>
      </c>
      <c r="D411" s="37" t="s">
        <v>164</v>
      </c>
      <c r="E411" s="118">
        <v>0.6</v>
      </c>
      <c r="F411" s="67"/>
      <c r="G411" s="67"/>
      <c r="H411" s="76"/>
      <c r="I411" s="118">
        <v>0.8</v>
      </c>
      <c r="J411" s="67">
        <v>0.8</v>
      </c>
      <c r="K411" s="67">
        <v>0.8</v>
      </c>
      <c r="L411" s="67">
        <v>0.8</v>
      </c>
      <c r="M411" s="67">
        <v>0.8</v>
      </c>
    </row>
    <row r="412" spans="1:13" x14ac:dyDescent="0.2">
      <c r="A412" s="161"/>
      <c r="B412" s="36"/>
      <c r="C412" s="37">
        <v>632003</v>
      </c>
      <c r="D412" s="37" t="s">
        <v>369</v>
      </c>
      <c r="E412" s="118">
        <v>0.8</v>
      </c>
      <c r="F412" s="67"/>
      <c r="G412" s="67"/>
      <c r="H412" s="76"/>
      <c r="I412" s="118">
        <v>1</v>
      </c>
      <c r="J412" s="67">
        <v>1</v>
      </c>
      <c r="K412" s="67">
        <v>1</v>
      </c>
      <c r="L412" s="67">
        <v>1</v>
      </c>
      <c r="M412" s="67">
        <v>1</v>
      </c>
    </row>
    <row r="413" spans="1:13" x14ac:dyDescent="0.2">
      <c r="A413" s="161"/>
      <c r="B413" s="36"/>
      <c r="C413" s="37">
        <v>633002</v>
      </c>
      <c r="D413" s="37" t="s">
        <v>132</v>
      </c>
      <c r="E413" s="118">
        <v>0.2</v>
      </c>
      <c r="F413" s="67"/>
      <c r="G413" s="67"/>
      <c r="H413" s="76"/>
      <c r="I413" s="118">
        <v>0.1</v>
      </c>
      <c r="J413" s="67">
        <v>0.1</v>
      </c>
      <c r="K413" s="67">
        <v>0.1</v>
      </c>
      <c r="L413" s="67">
        <v>0.1</v>
      </c>
      <c r="M413" s="67">
        <v>0.1</v>
      </c>
    </row>
    <row r="414" spans="1:13" x14ac:dyDescent="0.2">
      <c r="A414" s="161"/>
      <c r="B414" s="36"/>
      <c r="C414" s="37">
        <v>633004</v>
      </c>
      <c r="D414" s="37" t="s">
        <v>189</v>
      </c>
      <c r="E414" s="118">
        <v>0.2</v>
      </c>
      <c r="F414" s="67"/>
      <c r="G414" s="67"/>
      <c r="H414" s="76"/>
      <c r="I414" s="118">
        <v>0</v>
      </c>
      <c r="J414" s="67">
        <v>0</v>
      </c>
      <c r="K414" s="67">
        <v>0</v>
      </c>
      <c r="L414" s="67">
        <v>0</v>
      </c>
      <c r="M414" s="67">
        <v>0</v>
      </c>
    </row>
    <row r="415" spans="1:13" x14ac:dyDescent="0.2">
      <c r="A415" s="161"/>
      <c r="B415" s="36"/>
      <c r="C415" s="37">
        <v>633004</v>
      </c>
      <c r="D415" s="37" t="s">
        <v>469</v>
      </c>
      <c r="E415" s="118">
        <v>0</v>
      </c>
      <c r="F415" s="67"/>
      <c r="G415" s="67"/>
      <c r="H415" s="76"/>
      <c r="I415" s="118">
        <v>0</v>
      </c>
      <c r="J415" s="67">
        <v>3.5</v>
      </c>
      <c r="K415" s="67">
        <v>3.5</v>
      </c>
      <c r="L415" s="67">
        <v>3.5</v>
      </c>
      <c r="M415" s="67">
        <v>3.5</v>
      </c>
    </row>
    <row r="416" spans="1:13" x14ac:dyDescent="0.2">
      <c r="A416" s="161"/>
      <c r="B416" s="36"/>
      <c r="C416" s="37">
        <v>633006</v>
      </c>
      <c r="D416" s="37" t="s">
        <v>470</v>
      </c>
      <c r="E416" s="118">
        <v>0</v>
      </c>
      <c r="F416" s="67"/>
      <c r="G416" s="67"/>
      <c r="H416" s="76"/>
      <c r="I416" s="118">
        <v>0</v>
      </c>
      <c r="J416" s="67">
        <v>4.3</v>
      </c>
      <c r="K416" s="67">
        <v>4.3</v>
      </c>
      <c r="L416" s="67">
        <v>4.3</v>
      </c>
      <c r="M416" s="67">
        <v>4.3</v>
      </c>
    </row>
    <row r="417" spans="1:13" x14ac:dyDescent="0.2">
      <c r="A417" s="161"/>
      <c r="B417" s="36"/>
      <c r="C417" s="37">
        <v>633004</v>
      </c>
      <c r="D417" s="37" t="s">
        <v>471</v>
      </c>
      <c r="E417" s="118">
        <v>0</v>
      </c>
      <c r="F417" s="67"/>
      <c r="G417" s="67"/>
      <c r="H417" s="76"/>
      <c r="I417" s="118">
        <v>0</v>
      </c>
      <c r="J417" s="67">
        <v>0.6</v>
      </c>
      <c r="K417" s="67">
        <v>0.6</v>
      </c>
      <c r="L417" s="67">
        <v>0.6</v>
      </c>
      <c r="M417" s="67">
        <v>0.6</v>
      </c>
    </row>
    <row r="418" spans="1:13" x14ac:dyDescent="0.2">
      <c r="A418" s="161"/>
      <c r="B418" s="36"/>
      <c r="C418" s="37">
        <v>633001</v>
      </c>
      <c r="D418" s="37" t="s">
        <v>472</v>
      </c>
      <c r="E418" s="118">
        <v>0</v>
      </c>
      <c r="F418" s="67"/>
      <c r="G418" s="67"/>
      <c r="H418" s="76"/>
      <c r="I418" s="118">
        <v>0</v>
      </c>
      <c r="J418" s="67">
        <v>0.6</v>
      </c>
      <c r="K418" s="67">
        <v>0.6</v>
      </c>
      <c r="L418" s="67">
        <v>0.6</v>
      </c>
      <c r="M418" s="67">
        <v>0.6</v>
      </c>
    </row>
    <row r="419" spans="1:13" x14ac:dyDescent="0.2">
      <c r="A419" s="161"/>
      <c r="B419" s="36"/>
      <c r="C419" s="37">
        <v>633006</v>
      </c>
      <c r="D419" s="37" t="s">
        <v>134</v>
      </c>
      <c r="E419" s="118">
        <v>1.6</v>
      </c>
      <c r="F419" s="67"/>
      <c r="G419" s="67"/>
      <c r="H419" s="76"/>
      <c r="I419" s="118">
        <v>5.9</v>
      </c>
      <c r="J419" s="67">
        <v>6</v>
      </c>
      <c r="K419" s="67">
        <v>6</v>
      </c>
      <c r="L419" s="67">
        <v>6</v>
      </c>
      <c r="M419" s="67">
        <v>6</v>
      </c>
    </row>
    <row r="420" spans="1:13" x14ac:dyDescent="0.2">
      <c r="A420" s="161"/>
      <c r="B420" s="36"/>
      <c r="C420" s="37">
        <v>6330066</v>
      </c>
      <c r="D420" s="37" t="s">
        <v>301</v>
      </c>
      <c r="E420" s="118">
        <v>0.5</v>
      </c>
      <c r="F420" s="67"/>
      <c r="G420" s="67"/>
      <c r="H420" s="76"/>
      <c r="I420" s="118">
        <v>0.1</v>
      </c>
      <c r="J420" s="67">
        <v>0.1</v>
      </c>
      <c r="K420" s="67">
        <v>0.1</v>
      </c>
      <c r="L420" s="67">
        <v>0.1</v>
      </c>
      <c r="M420" s="67">
        <v>0.1</v>
      </c>
    </row>
    <row r="421" spans="1:13" x14ac:dyDescent="0.2">
      <c r="A421" s="161"/>
      <c r="B421" s="36"/>
      <c r="C421" s="37">
        <v>6330061</v>
      </c>
      <c r="D421" s="37" t="s">
        <v>190</v>
      </c>
      <c r="E421" s="118">
        <v>0.3</v>
      </c>
      <c r="F421" s="67"/>
      <c r="G421" s="67"/>
      <c r="H421" s="76"/>
      <c r="I421" s="118">
        <v>0.2</v>
      </c>
      <c r="J421" s="67">
        <v>0.2</v>
      </c>
      <c r="K421" s="67">
        <v>0.2</v>
      </c>
      <c r="L421" s="67">
        <v>0.2</v>
      </c>
      <c r="M421" s="67">
        <v>0.2</v>
      </c>
    </row>
    <row r="422" spans="1:13" x14ac:dyDescent="0.2">
      <c r="A422" s="161"/>
      <c r="B422" s="36"/>
      <c r="C422" s="37">
        <v>6330062</v>
      </c>
      <c r="D422" s="37" t="s">
        <v>191</v>
      </c>
      <c r="E422" s="118">
        <v>0.3</v>
      </c>
      <c r="F422" s="67"/>
      <c r="G422" s="67"/>
      <c r="H422" s="76"/>
      <c r="I422" s="118">
        <v>0.2</v>
      </c>
      <c r="J422" s="67">
        <v>0.2</v>
      </c>
      <c r="K422" s="67">
        <v>0.2</v>
      </c>
      <c r="L422" s="67">
        <v>0.2</v>
      </c>
      <c r="M422" s="67">
        <v>0.2</v>
      </c>
    </row>
    <row r="423" spans="1:13" x14ac:dyDescent="0.2">
      <c r="A423" s="161"/>
      <c r="B423" s="36"/>
      <c r="C423" s="37">
        <v>633013</v>
      </c>
      <c r="D423" s="37" t="s">
        <v>74</v>
      </c>
      <c r="E423" s="118">
        <v>0</v>
      </c>
      <c r="F423" s="67"/>
      <c r="G423" s="67"/>
      <c r="H423" s="76"/>
      <c r="I423" s="118">
        <v>0</v>
      </c>
      <c r="J423" s="67">
        <v>0</v>
      </c>
      <c r="K423" s="67">
        <v>0</v>
      </c>
      <c r="L423" s="67">
        <v>0</v>
      </c>
      <c r="M423" s="67">
        <v>0</v>
      </c>
    </row>
    <row r="424" spans="1:13" x14ac:dyDescent="0.2">
      <c r="A424" s="161"/>
      <c r="B424" s="36"/>
      <c r="C424" s="37">
        <v>633016</v>
      </c>
      <c r="D424" s="37" t="s">
        <v>192</v>
      </c>
      <c r="E424" s="118">
        <v>3.4</v>
      </c>
      <c r="F424" s="67"/>
      <c r="G424" s="67"/>
      <c r="H424" s="86"/>
      <c r="I424" s="118">
        <v>3.5</v>
      </c>
      <c r="J424" s="67">
        <v>3.5</v>
      </c>
      <c r="K424" s="67">
        <v>3.5</v>
      </c>
      <c r="L424" s="67">
        <v>3.5</v>
      </c>
      <c r="M424" s="67">
        <v>3.5</v>
      </c>
    </row>
    <row r="425" spans="1:13" x14ac:dyDescent="0.2">
      <c r="A425" s="161"/>
      <c r="B425" s="36"/>
      <c r="C425" s="37">
        <v>634004</v>
      </c>
      <c r="D425" s="37" t="s">
        <v>80</v>
      </c>
      <c r="E425" s="118">
        <v>0.5</v>
      </c>
      <c r="F425" s="67"/>
      <c r="G425" s="67"/>
      <c r="H425" s="86"/>
      <c r="I425" s="118">
        <v>0</v>
      </c>
      <c r="J425" s="67">
        <v>0</v>
      </c>
      <c r="K425" s="67">
        <v>0</v>
      </c>
      <c r="L425" s="67">
        <v>0</v>
      </c>
      <c r="M425" s="67">
        <v>0</v>
      </c>
    </row>
    <row r="426" spans="1:13" x14ac:dyDescent="0.2">
      <c r="A426" s="161"/>
      <c r="B426" s="36"/>
      <c r="C426" s="37">
        <v>635006</v>
      </c>
      <c r="D426" s="37" t="s">
        <v>193</v>
      </c>
      <c r="E426" s="118">
        <v>0.3</v>
      </c>
      <c r="F426" s="67"/>
      <c r="G426" s="67"/>
      <c r="H426" s="76"/>
      <c r="I426" s="118">
        <v>0.2</v>
      </c>
      <c r="J426" s="67">
        <v>5</v>
      </c>
      <c r="K426" s="67">
        <v>5</v>
      </c>
      <c r="L426" s="67">
        <v>5</v>
      </c>
      <c r="M426" s="67">
        <v>5</v>
      </c>
    </row>
    <row r="427" spans="1:13" x14ac:dyDescent="0.2">
      <c r="A427" s="161"/>
      <c r="B427" s="36"/>
      <c r="C427" s="37">
        <v>637002</v>
      </c>
      <c r="D427" s="37" t="s">
        <v>544</v>
      </c>
      <c r="E427" s="118">
        <v>13</v>
      </c>
      <c r="F427" s="67"/>
      <c r="G427" s="67"/>
      <c r="H427" s="86"/>
      <c r="I427" s="118">
        <v>7</v>
      </c>
      <c r="J427" s="67">
        <v>37.700000000000003</v>
      </c>
      <c r="K427" s="67">
        <v>37.700000000000003</v>
      </c>
      <c r="L427" s="65">
        <v>47</v>
      </c>
      <c r="M427" s="65">
        <v>57</v>
      </c>
    </row>
    <row r="428" spans="1:13" x14ac:dyDescent="0.2">
      <c r="A428" s="161"/>
      <c r="B428" s="36"/>
      <c r="C428" s="37">
        <v>637003</v>
      </c>
      <c r="D428" s="37" t="s">
        <v>90</v>
      </c>
      <c r="E428" s="118">
        <v>0.4</v>
      </c>
      <c r="F428" s="67"/>
      <c r="G428" s="67"/>
      <c r="H428" s="76"/>
      <c r="I428" s="118">
        <v>0</v>
      </c>
      <c r="J428" s="67">
        <v>0</v>
      </c>
      <c r="K428" s="67">
        <v>0</v>
      </c>
      <c r="L428" s="67">
        <v>0</v>
      </c>
      <c r="M428" s="67">
        <v>0</v>
      </c>
    </row>
    <row r="429" spans="1:13" x14ac:dyDescent="0.2">
      <c r="A429" s="161"/>
      <c r="B429" s="36"/>
      <c r="C429" s="37">
        <v>637004</v>
      </c>
      <c r="D429" s="37" t="s">
        <v>194</v>
      </c>
      <c r="E429" s="118">
        <v>0.3</v>
      </c>
      <c r="F429" s="67"/>
      <c r="G429" s="67"/>
      <c r="H429" s="76"/>
      <c r="I429" s="118">
        <v>0</v>
      </c>
      <c r="J429" s="67">
        <v>0</v>
      </c>
      <c r="K429" s="67">
        <v>0</v>
      </c>
      <c r="L429" s="67">
        <v>0</v>
      </c>
      <c r="M429" s="67">
        <v>0</v>
      </c>
    </row>
    <row r="430" spans="1:13" x14ac:dyDescent="0.2">
      <c r="A430" s="161"/>
      <c r="B430" s="36"/>
      <c r="C430" s="37">
        <v>6370045</v>
      </c>
      <c r="D430" s="37" t="s">
        <v>195</v>
      </c>
      <c r="E430" s="118">
        <v>0.8</v>
      </c>
      <c r="F430" s="67"/>
      <c r="G430" s="67"/>
      <c r="H430" s="76"/>
      <c r="I430" s="118">
        <v>0</v>
      </c>
      <c r="J430" s="67">
        <v>0</v>
      </c>
      <c r="K430" s="67">
        <v>0</v>
      </c>
      <c r="L430" s="67">
        <v>0</v>
      </c>
      <c r="M430" s="67">
        <v>0</v>
      </c>
    </row>
    <row r="431" spans="1:13" x14ac:dyDescent="0.2">
      <c r="A431" s="161"/>
      <c r="B431" s="36"/>
      <c r="C431" s="37">
        <v>6370046</v>
      </c>
      <c r="D431" s="37" t="s">
        <v>94</v>
      </c>
      <c r="E431" s="118">
        <v>0.5</v>
      </c>
      <c r="F431" s="67"/>
      <c r="G431" s="67"/>
      <c r="H431" s="76"/>
      <c r="I431" s="118">
        <v>0.1</v>
      </c>
      <c r="J431" s="67">
        <v>1.6</v>
      </c>
      <c r="K431" s="67">
        <v>1.6</v>
      </c>
      <c r="L431" s="67">
        <v>1.6</v>
      </c>
      <c r="M431" s="67">
        <v>1.6</v>
      </c>
    </row>
    <row r="432" spans="1:13" x14ac:dyDescent="0.2">
      <c r="A432" s="161"/>
      <c r="B432" s="36"/>
      <c r="C432" s="37">
        <v>6370047</v>
      </c>
      <c r="D432" s="37" t="s">
        <v>196</v>
      </c>
      <c r="E432" s="118">
        <v>0</v>
      </c>
      <c r="F432" s="67"/>
      <c r="G432" s="67"/>
      <c r="H432" s="76"/>
      <c r="I432" s="118">
        <v>0</v>
      </c>
      <c r="J432" s="67">
        <v>0</v>
      </c>
      <c r="K432" s="67">
        <v>0</v>
      </c>
      <c r="L432" s="67">
        <v>0</v>
      </c>
      <c r="M432" s="67">
        <v>0</v>
      </c>
    </row>
    <row r="433" spans="1:13" x14ac:dyDescent="0.2">
      <c r="A433" s="161"/>
      <c r="B433" s="36"/>
      <c r="C433" s="37">
        <v>637005</v>
      </c>
      <c r="D433" s="37" t="s">
        <v>197</v>
      </c>
      <c r="E433" s="118">
        <v>0.7</v>
      </c>
      <c r="F433" s="67"/>
      <c r="G433" s="67"/>
      <c r="H433" s="76"/>
      <c r="I433" s="118">
        <v>0.4</v>
      </c>
      <c r="J433" s="67">
        <v>0.4</v>
      </c>
      <c r="K433" s="67">
        <v>0.4</v>
      </c>
      <c r="L433" s="67">
        <v>0.4</v>
      </c>
      <c r="M433" s="67">
        <v>0.4</v>
      </c>
    </row>
    <row r="434" spans="1:13" x14ac:dyDescent="0.2">
      <c r="A434" s="161"/>
      <c r="B434" s="36"/>
      <c r="C434" s="37">
        <v>637014</v>
      </c>
      <c r="D434" s="37" t="s">
        <v>101</v>
      </c>
      <c r="E434" s="118">
        <v>2</v>
      </c>
      <c r="F434" s="67"/>
      <c r="G434" s="67"/>
      <c r="H434" s="76"/>
      <c r="I434" s="118">
        <v>2.1</v>
      </c>
      <c r="J434" s="67">
        <v>2.2000000000000002</v>
      </c>
      <c r="K434" s="67">
        <v>2.2000000000000002</v>
      </c>
      <c r="L434" s="67">
        <v>2.2000000000000002</v>
      </c>
      <c r="M434" s="67">
        <v>2.2000000000000002</v>
      </c>
    </row>
    <row r="435" spans="1:13" x14ac:dyDescent="0.2">
      <c r="A435" s="161"/>
      <c r="B435" s="36"/>
      <c r="C435" s="37">
        <v>637012</v>
      </c>
      <c r="D435" s="37" t="s">
        <v>103</v>
      </c>
      <c r="E435" s="118">
        <v>0.3</v>
      </c>
      <c r="F435" s="67"/>
      <c r="G435" s="67"/>
      <c r="H435" s="76"/>
      <c r="I435" s="118">
        <v>0.3</v>
      </c>
      <c r="J435" s="67">
        <v>0.5</v>
      </c>
      <c r="K435" s="67">
        <v>0.5</v>
      </c>
      <c r="L435" s="67">
        <v>0.5</v>
      </c>
      <c r="M435" s="67">
        <v>0.5</v>
      </c>
    </row>
    <row r="436" spans="1:13" x14ac:dyDescent="0.2">
      <c r="A436" s="161"/>
      <c r="B436" s="36"/>
      <c r="C436" s="37">
        <v>637027</v>
      </c>
      <c r="D436" s="37" t="s">
        <v>198</v>
      </c>
      <c r="E436" s="118">
        <v>0.5</v>
      </c>
      <c r="F436" s="67"/>
      <c r="G436" s="67"/>
      <c r="H436" s="76"/>
      <c r="I436" s="118">
        <v>0.9</v>
      </c>
      <c r="J436" s="67">
        <v>1</v>
      </c>
      <c r="K436" s="67">
        <v>1</v>
      </c>
      <c r="L436" s="67">
        <v>1</v>
      </c>
      <c r="M436" s="67">
        <v>1</v>
      </c>
    </row>
    <row r="437" spans="1:13" x14ac:dyDescent="0.2">
      <c r="A437" s="161"/>
      <c r="B437" s="36"/>
      <c r="C437" s="37">
        <v>642001</v>
      </c>
      <c r="D437" s="37" t="s">
        <v>199</v>
      </c>
      <c r="E437" s="118">
        <v>0.4</v>
      </c>
      <c r="F437" s="67"/>
      <c r="G437" s="67"/>
      <c r="H437" s="76"/>
      <c r="I437" s="118">
        <v>0.1</v>
      </c>
      <c r="J437" s="67">
        <v>3.2</v>
      </c>
      <c r="K437" s="67">
        <v>3.2</v>
      </c>
      <c r="L437" s="67">
        <v>3.2</v>
      </c>
      <c r="M437" s="67">
        <v>3.2</v>
      </c>
    </row>
    <row r="438" spans="1:13" x14ac:dyDescent="0.2">
      <c r="A438" s="161"/>
      <c r="B438" s="36"/>
      <c r="C438" s="37">
        <v>642001</v>
      </c>
      <c r="D438" s="37" t="s">
        <v>436</v>
      </c>
      <c r="E438" s="118">
        <v>0</v>
      </c>
      <c r="F438" s="67"/>
      <c r="G438" s="67"/>
      <c r="H438" s="76"/>
      <c r="I438" s="118">
        <v>0.5</v>
      </c>
      <c r="J438" s="67">
        <v>0</v>
      </c>
      <c r="K438" s="67">
        <v>0</v>
      </c>
      <c r="L438" s="67">
        <v>0</v>
      </c>
      <c r="M438" s="67">
        <v>0</v>
      </c>
    </row>
    <row r="439" spans="1:13" x14ac:dyDescent="0.2">
      <c r="A439" s="161"/>
      <c r="B439" s="36"/>
      <c r="C439" s="37">
        <v>642012</v>
      </c>
      <c r="D439" s="37" t="s">
        <v>110</v>
      </c>
      <c r="E439" s="118">
        <v>0</v>
      </c>
      <c r="F439" s="67"/>
      <c r="G439" s="67"/>
      <c r="H439" s="76"/>
      <c r="I439" s="118">
        <v>2.2999999999999998</v>
      </c>
      <c r="J439" s="67">
        <v>0</v>
      </c>
      <c r="K439" s="67">
        <v>0</v>
      </c>
      <c r="L439" s="67">
        <v>0</v>
      </c>
      <c r="M439" s="67">
        <v>0</v>
      </c>
    </row>
    <row r="440" spans="1:13" x14ac:dyDescent="0.2">
      <c r="A440" s="160"/>
      <c r="B440" s="36"/>
      <c r="C440" s="37">
        <v>642015</v>
      </c>
      <c r="D440" s="37" t="s">
        <v>517</v>
      </c>
      <c r="E440" s="118">
        <v>0.5</v>
      </c>
      <c r="F440" s="74"/>
      <c r="G440" s="74"/>
      <c r="H440" s="75"/>
      <c r="I440" s="118">
        <v>0.1</v>
      </c>
      <c r="J440" s="67">
        <v>0.1</v>
      </c>
      <c r="K440" s="67">
        <v>0.1</v>
      </c>
      <c r="L440" s="67">
        <v>0.1</v>
      </c>
      <c r="M440" s="67">
        <v>0.1</v>
      </c>
    </row>
    <row r="441" spans="1:13" x14ac:dyDescent="0.2">
      <c r="A441" s="161"/>
      <c r="B441" s="641" t="s">
        <v>504</v>
      </c>
      <c r="C441" s="642"/>
      <c r="D441" s="39" t="s">
        <v>177</v>
      </c>
      <c r="E441" s="120">
        <f t="shared" ref="E441:M441" si="48">SUM(E442:E448)</f>
        <v>5.9</v>
      </c>
      <c r="F441" s="120">
        <f t="shared" si="48"/>
        <v>0</v>
      </c>
      <c r="G441" s="120">
        <f t="shared" si="48"/>
        <v>0</v>
      </c>
      <c r="H441" s="120">
        <f t="shared" si="48"/>
        <v>0</v>
      </c>
      <c r="I441" s="120">
        <f t="shared" si="48"/>
        <v>6</v>
      </c>
      <c r="J441" s="120">
        <f t="shared" si="48"/>
        <v>9.6</v>
      </c>
      <c r="K441" s="120">
        <f t="shared" si="48"/>
        <v>9.6</v>
      </c>
      <c r="L441" s="120">
        <f t="shared" si="48"/>
        <v>9.6999999999999993</v>
      </c>
      <c r="M441" s="120">
        <f t="shared" si="48"/>
        <v>9.7999999999999989</v>
      </c>
    </row>
    <row r="442" spans="1:13" x14ac:dyDescent="0.2">
      <c r="A442" s="161"/>
      <c r="B442" s="36"/>
      <c r="C442" s="37">
        <v>632001</v>
      </c>
      <c r="D442" s="37" t="s">
        <v>56</v>
      </c>
      <c r="E442" s="118">
        <v>2.8</v>
      </c>
      <c r="F442" s="67"/>
      <c r="G442" s="67"/>
      <c r="H442" s="76"/>
      <c r="I442" s="118">
        <v>1.8</v>
      </c>
      <c r="J442" s="67">
        <v>2.2999999999999998</v>
      </c>
      <c r="K442" s="67">
        <v>2.2999999999999998</v>
      </c>
      <c r="L442" s="67">
        <v>2.2999999999999998</v>
      </c>
      <c r="M442" s="67">
        <v>2.2999999999999998</v>
      </c>
    </row>
    <row r="443" spans="1:13" x14ac:dyDescent="0.2">
      <c r="A443" s="161"/>
      <c r="B443" s="36"/>
      <c r="C443" s="37">
        <v>632002</v>
      </c>
      <c r="D443" s="37" t="s">
        <v>164</v>
      </c>
      <c r="E443" s="118">
        <v>0.3</v>
      </c>
      <c r="F443" s="67"/>
      <c r="G443" s="67"/>
      <c r="H443" s="76"/>
      <c r="I443" s="118">
        <v>0.4</v>
      </c>
      <c r="J443" s="67">
        <v>0.6</v>
      </c>
      <c r="K443" s="67">
        <v>0.6</v>
      </c>
      <c r="L443" s="67">
        <v>0.6</v>
      </c>
      <c r="M443" s="67">
        <v>0.6</v>
      </c>
    </row>
    <row r="444" spans="1:13" x14ac:dyDescent="0.2">
      <c r="A444" s="161"/>
      <c r="B444" s="36"/>
      <c r="C444" s="37">
        <v>633006</v>
      </c>
      <c r="D444" s="37" t="s">
        <v>134</v>
      </c>
      <c r="E444" s="118">
        <v>0.7</v>
      </c>
      <c r="F444" s="67"/>
      <c r="G444" s="67"/>
      <c r="H444" s="76"/>
      <c r="I444" s="118">
        <v>0.6</v>
      </c>
      <c r="J444" s="67">
        <v>3</v>
      </c>
      <c r="K444" s="67">
        <v>3</v>
      </c>
      <c r="L444" s="67">
        <v>3</v>
      </c>
      <c r="M444" s="67">
        <v>3</v>
      </c>
    </row>
    <row r="445" spans="1:13" x14ac:dyDescent="0.2">
      <c r="A445" s="161"/>
      <c r="B445" s="36"/>
      <c r="C445" s="37">
        <v>634001</v>
      </c>
      <c r="D445" s="37" t="s">
        <v>533</v>
      </c>
      <c r="E445" s="118">
        <v>0</v>
      </c>
      <c r="F445" s="67"/>
      <c r="G445" s="67"/>
      <c r="H445" s="76"/>
      <c r="I445" s="118">
        <v>0.3</v>
      </c>
      <c r="J445" s="67">
        <v>0.5</v>
      </c>
      <c r="K445" s="67">
        <v>0.5</v>
      </c>
      <c r="L445" s="65">
        <v>0.6</v>
      </c>
      <c r="M445" s="65">
        <v>0.7</v>
      </c>
    </row>
    <row r="446" spans="1:13" x14ac:dyDescent="0.2">
      <c r="A446" s="161"/>
      <c r="B446" s="36"/>
      <c r="C446" s="37">
        <v>637001</v>
      </c>
      <c r="D446" s="37" t="s">
        <v>89</v>
      </c>
      <c r="E446" s="118">
        <v>0</v>
      </c>
      <c r="F446" s="67"/>
      <c r="G446" s="67"/>
      <c r="H446" s="76"/>
      <c r="I446" s="118">
        <v>0</v>
      </c>
      <c r="J446" s="67">
        <v>0.1</v>
      </c>
      <c r="K446" s="67">
        <v>0.1</v>
      </c>
      <c r="L446" s="67">
        <v>0.1</v>
      </c>
      <c r="M446" s="67">
        <v>0.1</v>
      </c>
    </row>
    <row r="447" spans="1:13" x14ac:dyDescent="0.2">
      <c r="A447" s="161"/>
      <c r="B447" s="36"/>
      <c r="C447" s="37">
        <v>637004</v>
      </c>
      <c r="D447" s="37" t="s">
        <v>297</v>
      </c>
      <c r="E447" s="118">
        <v>2.1</v>
      </c>
      <c r="F447" s="67"/>
      <c r="G447" s="67"/>
      <c r="H447" s="76"/>
      <c r="I447" s="118">
        <v>2.9</v>
      </c>
      <c r="J447" s="67">
        <v>2.9</v>
      </c>
      <c r="K447" s="67">
        <v>2.9</v>
      </c>
      <c r="L447" s="67">
        <v>2.9</v>
      </c>
      <c r="M447" s="67">
        <v>2.9</v>
      </c>
    </row>
    <row r="448" spans="1:13" x14ac:dyDescent="0.2">
      <c r="A448" s="160"/>
      <c r="B448" s="36"/>
      <c r="C448" s="37">
        <v>637005</v>
      </c>
      <c r="D448" s="37" t="s">
        <v>480</v>
      </c>
      <c r="E448" s="118">
        <v>0</v>
      </c>
      <c r="F448" s="74"/>
      <c r="G448" s="74"/>
      <c r="H448" s="75"/>
      <c r="I448" s="118">
        <v>0</v>
      </c>
      <c r="J448" s="67">
        <v>0.2</v>
      </c>
      <c r="K448" s="67">
        <v>0.2</v>
      </c>
      <c r="L448" s="67">
        <v>0.2</v>
      </c>
      <c r="M448" s="67">
        <v>0.2</v>
      </c>
    </row>
    <row r="449" spans="1:13" x14ac:dyDescent="0.2">
      <c r="A449" s="160"/>
      <c r="B449" s="39" t="s">
        <v>200</v>
      </c>
      <c r="C449" s="39"/>
      <c r="D449" s="39" t="s">
        <v>201</v>
      </c>
      <c r="E449" s="120">
        <f t="shared" ref="E449:M449" si="49">SUM(E450+E463+E468+E473+E476+E477)</f>
        <v>405.6</v>
      </c>
      <c r="F449" s="120">
        <f t="shared" si="49"/>
        <v>0</v>
      </c>
      <c r="G449" s="120">
        <f t="shared" si="49"/>
        <v>0</v>
      </c>
      <c r="H449" s="120">
        <f t="shared" si="49"/>
        <v>0</v>
      </c>
      <c r="I449" s="120">
        <f t="shared" si="49"/>
        <v>417.40000000000003</v>
      </c>
      <c r="J449" s="120">
        <f t="shared" si="49"/>
        <v>426.34999999999991</v>
      </c>
      <c r="K449" s="120">
        <f t="shared" si="49"/>
        <v>426.34999999999991</v>
      </c>
      <c r="L449" s="120">
        <f t="shared" si="49"/>
        <v>441.34999999999997</v>
      </c>
      <c r="M449" s="120">
        <f t="shared" si="49"/>
        <v>468.34999999999997</v>
      </c>
    </row>
    <row r="450" spans="1:13" x14ac:dyDescent="0.2">
      <c r="A450" s="161"/>
      <c r="B450" s="36" t="s">
        <v>202</v>
      </c>
      <c r="C450" s="36"/>
      <c r="D450" s="36" t="s">
        <v>203</v>
      </c>
      <c r="E450" s="122">
        <f t="shared" ref="E450:J450" si="50">SUM(E451:E462)</f>
        <v>303.7</v>
      </c>
      <c r="F450" s="122">
        <f t="shared" si="50"/>
        <v>0</v>
      </c>
      <c r="G450" s="122">
        <f t="shared" si="50"/>
        <v>0</v>
      </c>
      <c r="H450" s="122">
        <f t="shared" si="50"/>
        <v>0</v>
      </c>
      <c r="I450" s="122">
        <f t="shared" si="50"/>
        <v>304.90000000000003</v>
      </c>
      <c r="J450" s="122">
        <f t="shared" si="50"/>
        <v>327.49999999999994</v>
      </c>
      <c r="K450" s="122">
        <f>SUM(K451:K462)</f>
        <v>327.49999999999994</v>
      </c>
      <c r="L450" s="122">
        <f>SUM(L451:L462)</f>
        <v>340.69999999999993</v>
      </c>
      <c r="M450" s="122">
        <f>SUM(M451:M462)</f>
        <v>364.69999999999993</v>
      </c>
    </row>
    <row r="451" spans="1:13" x14ac:dyDescent="0.2">
      <c r="A451" s="161"/>
      <c r="B451" s="36">
        <v>610</v>
      </c>
      <c r="C451" s="37"/>
      <c r="D451" s="37" t="s">
        <v>184</v>
      </c>
      <c r="E451" s="118">
        <v>168.3</v>
      </c>
      <c r="F451" s="67"/>
      <c r="G451" s="67"/>
      <c r="H451" s="76"/>
      <c r="I451" s="118">
        <v>172.5</v>
      </c>
      <c r="J451" s="67">
        <v>176</v>
      </c>
      <c r="K451" s="67">
        <v>176</v>
      </c>
      <c r="L451" s="65">
        <v>180</v>
      </c>
      <c r="M451" s="65">
        <v>190</v>
      </c>
    </row>
    <row r="452" spans="1:13" x14ac:dyDescent="0.2">
      <c r="A452" s="161"/>
      <c r="B452" s="36">
        <v>620</v>
      </c>
      <c r="C452" s="37"/>
      <c r="D452" s="37" t="s">
        <v>116</v>
      </c>
      <c r="E452" s="118">
        <v>59.7</v>
      </c>
      <c r="F452" s="67"/>
      <c r="G452" s="67"/>
      <c r="H452" s="76"/>
      <c r="I452" s="118">
        <v>62.2</v>
      </c>
      <c r="J452" s="67">
        <v>63.5</v>
      </c>
      <c r="K452" s="67">
        <v>63.5</v>
      </c>
      <c r="L452" s="65">
        <v>65</v>
      </c>
      <c r="M452" s="65">
        <v>68</v>
      </c>
    </row>
    <row r="453" spans="1:13" x14ac:dyDescent="0.2">
      <c r="A453" s="161"/>
      <c r="B453" s="36"/>
      <c r="C453" s="37"/>
      <c r="D453" s="37" t="s">
        <v>287</v>
      </c>
      <c r="E453" s="118"/>
      <c r="F453" s="67"/>
      <c r="G453" s="67"/>
      <c r="H453" s="76"/>
      <c r="I453" s="118"/>
      <c r="J453" s="67">
        <v>0.8</v>
      </c>
      <c r="K453" s="67">
        <v>0.8</v>
      </c>
      <c r="L453" s="65">
        <v>0</v>
      </c>
      <c r="M453" s="65">
        <v>0</v>
      </c>
    </row>
    <row r="454" spans="1:13" x14ac:dyDescent="0.2">
      <c r="A454" s="161"/>
      <c r="B454" s="36"/>
      <c r="C454" s="37"/>
      <c r="D454" s="37" t="s">
        <v>457</v>
      </c>
      <c r="E454" s="118"/>
      <c r="F454" s="67"/>
      <c r="G454" s="67"/>
      <c r="H454" s="76"/>
      <c r="I454" s="118"/>
      <c r="J454" s="67">
        <v>0.3</v>
      </c>
      <c r="K454" s="67">
        <v>0.3</v>
      </c>
      <c r="L454" s="65">
        <v>0</v>
      </c>
      <c r="M454" s="65">
        <v>0</v>
      </c>
    </row>
    <row r="455" spans="1:13" x14ac:dyDescent="0.2">
      <c r="A455" s="161"/>
      <c r="B455" s="36">
        <v>630</v>
      </c>
      <c r="C455" s="37"/>
      <c r="D455" s="37" t="s">
        <v>117</v>
      </c>
      <c r="E455" s="118">
        <v>64</v>
      </c>
      <c r="F455" s="67"/>
      <c r="G455" s="67"/>
      <c r="H455" s="76"/>
      <c r="I455" s="118">
        <v>58.1</v>
      </c>
      <c r="J455" s="67">
        <v>71.7</v>
      </c>
      <c r="K455" s="67">
        <v>71.7</v>
      </c>
      <c r="L455" s="65">
        <v>81</v>
      </c>
      <c r="M455" s="65">
        <v>91</v>
      </c>
    </row>
    <row r="456" spans="1:13" x14ac:dyDescent="0.2">
      <c r="A456" s="161"/>
      <c r="B456" s="36"/>
      <c r="C456" s="37"/>
      <c r="D456" s="37" t="s">
        <v>461</v>
      </c>
      <c r="E456" s="118"/>
      <c r="F456" s="67"/>
      <c r="G456" s="67"/>
      <c r="H456" s="76"/>
      <c r="I456" s="118"/>
      <c r="J456" s="67">
        <v>1.3</v>
      </c>
      <c r="K456" s="67">
        <v>1.3</v>
      </c>
      <c r="L456" s="65">
        <v>0</v>
      </c>
      <c r="M456" s="65">
        <v>0</v>
      </c>
    </row>
    <row r="457" spans="1:13" x14ac:dyDescent="0.2">
      <c r="A457" s="161"/>
      <c r="B457" s="36"/>
      <c r="C457" s="37"/>
      <c r="D457" s="37" t="s">
        <v>462</v>
      </c>
      <c r="E457" s="118"/>
      <c r="F457" s="67"/>
      <c r="G457" s="67"/>
      <c r="H457" s="76"/>
      <c r="I457" s="118"/>
      <c r="J457" s="67">
        <v>0.2</v>
      </c>
      <c r="K457" s="67">
        <v>0.2</v>
      </c>
      <c r="L457" s="65">
        <v>0.2</v>
      </c>
      <c r="M457" s="65">
        <v>0.2</v>
      </c>
    </row>
    <row r="458" spans="1:13" x14ac:dyDescent="0.2">
      <c r="A458" s="161"/>
      <c r="B458" s="36">
        <v>630</v>
      </c>
      <c r="C458" s="37"/>
      <c r="D458" s="37" t="s">
        <v>491</v>
      </c>
      <c r="E458" s="118">
        <v>0</v>
      </c>
      <c r="F458" s="67"/>
      <c r="G458" s="67"/>
      <c r="H458" s="76"/>
      <c r="I458" s="118">
        <v>0</v>
      </c>
      <c r="J458" s="67">
        <v>0.4</v>
      </c>
      <c r="K458" s="67">
        <v>0.4</v>
      </c>
      <c r="L458" s="65">
        <v>0.4</v>
      </c>
      <c r="M458" s="65">
        <v>0.4</v>
      </c>
    </row>
    <row r="459" spans="1:13" x14ac:dyDescent="0.2">
      <c r="A459" s="161"/>
      <c r="B459" s="36">
        <v>630</v>
      </c>
      <c r="C459" s="37"/>
      <c r="D459" s="37" t="s">
        <v>492</v>
      </c>
      <c r="E459" s="118">
        <v>0</v>
      </c>
      <c r="F459" s="67"/>
      <c r="G459" s="67"/>
      <c r="H459" s="76"/>
      <c r="I459" s="118">
        <v>0</v>
      </c>
      <c r="J459" s="67">
        <v>0.5</v>
      </c>
      <c r="K459" s="67">
        <v>0.5</v>
      </c>
      <c r="L459" s="65">
        <v>0.5</v>
      </c>
      <c r="M459" s="65">
        <v>0.5</v>
      </c>
    </row>
    <row r="460" spans="1:13" x14ac:dyDescent="0.2">
      <c r="A460" s="161"/>
      <c r="B460" s="36">
        <v>630</v>
      </c>
      <c r="C460" s="37"/>
      <c r="D460" s="37" t="s">
        <v>493</v>
      </c>
      <c r="E460" s="118">
        <v>0</v>
      </c>
      <c r="F460" s="67"/>
      <c r="G460" s="67"/>
      <c r="H460" s="76"/>
      <c r="I460" s="118">
        <v>0</v>
      </c>
      <c r="J460" s="67">
        <v>0.4</v>
      </c>
      <c r="K460" s="67">
        <v>0.4</v>
      </c>
      <c r="L460" s="65">
        <v>0.4</v>
      </c>
      <c r="M460" s="65">
        <v>0.4</v>
      </c>
    </row>
    <row r="461" spans="1:13" x14ac:dyDescent="0.2">
      <c r="A461" s="161"/>
      <c r="B461" s="36">
        <v>640</v>
      </c>
      <c r="C461" s="37"/>
      <c r="D461" s="37" t="s">
        <v>494</v>
      </c>
      <c r="E461" s="118">
        <v>0</v>
      </c>
      <c r="F461" s="66"/>
      <c r="G461" s="67"/>
      <c r="H461" s="94"/>
      <c r="I461" s="118">
        <v>0</v>
      </c>
      <c r="J461" s="67">
        <v>0.2</v>
      </c>
      <c r="K461" s="67">
        <v>0.2</v>
      </c>
      <c r="L461" s="65">
        <v>0.2</v>
      </c>
      <c r="M461" s="65">
        <v>0.2</v>
      </c>
    </row>
    <row r="462" spans="1:13" x14ac:dyDescent="0.2">
      <c r="A462" s="161"/>
      <c r="B462" s="84"/>
      <c r="C462" s="37"/>
      <c r="D462" s="84" t="s">
        <v>397</v>
      </c>
      <c r="E462" s="118">
        <v>11.7</v>
      </c>
      <c r="F462" s="67"/>
      <c r="G462" s="67"/>
      <c r="H462" s="76"/>
      <c r="I462" s="118">
        <v>12.1</v>
      </c>
      <c r="J462" s="67">
        <v>12.2</v>
      </c>
      <c r="K462" s="67">
        <v>12.2</v>
      </c>
      <c r="L462" s="65">
        <v>13</v>
      </c>
      <c r="M462" s="65">
        <v>14</v>
      </c>
    </row>
    <row r="463" spans="1:13" x14ac:dyDescent="0.2">
      <c r="A463" s="161"/>
      <c r="B463" s="36" t="s">
        <v>305</v>
      </c>
      <c r="C463" s="37"/>
      <c r="D463" s="36" t="s">
        <v>325</v>
      </c>
      <c r="E463" s="122">
        <f t="shared" ref="E463:M463" si="51">SUM(E464:E467)</f>
        <v>32.700000000000003</v>
      </c>
      <c r="F463" s="122">
        <f t="shared" si="51"/>
        <v>0</v>
      </c>
      <c r="G463" s="122">
        <f t="shared" si="51"/>
        <v>0</v>
      </c>
      <c r="H463" s="122">
        <f t="shared" si="51"/>
        <v>0</v>
      </c>
      <c r="I463" s="122">
        <f t="shared" si="51"/>
        <v>33.4</v>
      </c>
      <c r="J463" s="122">
        <f t="shared" si="51"/>
        <v>39.4</v>
      </c>
      <c r="K463" s="122">
        <f t="shared" si="51"/>
        <v>39.4</v>
      </c>
      <c r="L463" s="65">
        <f t="shared" si="51"/>
        <v>40</v>
      </c>
      <c r="M463" s="65">
        <f t="shared" si="51"/>
        <v>41.5</v>
      </c>
    </row>
    <row r="464" spans="1:13" x14ac:dyDescent="0.2">
      <c r="A464" s="161"/>
      <c r="B464" s="36">
        <v>610</v>
      </c>
      <c r="C464" s="37"/>
      <c r="D464" s="37" t="s">
        <v>184</v>
      </c>
      <c r="E464" s="118">
        <v>23.6</v>
      </c>
      <c r="F464" s="67"/>
      <c r="G464" s="67"/>
      <c r="H464" s="76"/>
      <c r="I464" s="118">
        <v>23.5</v>
      </c>
      <c r="J464" s="67">
        <v>25.1</v>
      </c>
      <c r="K464" s="67">
        <v>25.1</v>
      </c>
      <c r="L464" s="65">
        <v>26</v>
      </c>
      <c r="M464" s="65">
        <v>27</v>
      </c>
    </row>
    <row r="465" spans="1:13" x14ac:dyDescent="0.2">
      <c r="A465" s="161"/>
      <c r="B465" s="36">
        <v>620</v>
      </c>
      <c r="C465" s="37"/>
      <c r="D465" s="37" t="s">
        <v>116</v>
      </c>
      <c r="E465" s="118">
        <v>8.1999999999999993</v>
      </c>
      <c r="F465" s="66"/>
      <c r="G465" s="67"/>
      <c r="H465" s="94"/>
      <c r="I465" s="118">
        <v>8.1999999999999993</v>
      </c>
      <c r="J465" s="67">
        <v>9</v>
      </c>
      <c r="K465" s="67">
        <v>9</v>
      </c>
      <c r="L465" s="65">
        <v>9.5</v>
      </c>
      <c r="M465" s="65">
        <v>10</v>
      </c>
    </row>
    <row r="466" spans="1:13" x14ac:dyDescent="0.2">
      <c r="A466" s="161"/>
      <c r="B466" s="36"/>
      <c r="C466" s="37"/>
      <c r="D466" s="37" t="s">
        <v>463</v>
      </c>
      <c r="E466" s="118"/>
      <c r="F466" s="66"/>
      <c r="G466" s="67"/>
      <c r="H466" s="94"/>
      <c r="I466" s="118"/>
      <c r="J466" s="67">
        <v>0.8</v>
      </c>
      <c r="K466" s="67">
        <v>0.8</v>
      </c>
      <c r="L466" s="65">
        <v>0</v>
      </c>
      <c r="M466" s="65">
        <v>0</v>
      </c>
    </row>
    <row r="467" spans="1:13" x14ac:dyDescent="0.2">
      <c r="A467" s="161"/>
      <c r="B467" s="36">
        <v>630</v>
      </c>
      <c r="C467" s="37"/>
      <c r="D467" s="37" t="s">
        <v>117</v>
      </c>
      <c r="E467" s="118">
        <v>0.9</v>
      </c>
      <c r="F467" s="67"/>
      <c r="G467" s="67"/>
      <c r="H467" s="76"/>
      <c r="I467" s="118">
        <v>1.7</v>
      </c>
      <c r="J467" s="67">
        <v>4.5</v>
      </c>
      <c r="K467" s="67">
        <v>4.5</v>
      </c>
      <c r="L467" s="65">
        <v>4.5</v>
      </c>
      <c r="M467" s="65">
        <v>4.5</v>
      </c>
    </row>
    <row r="468" spans="1:13" x14ac:dyDescent="0.2">
      <c r="A468" s="161"/>
      <c r="B468" s="36" t="s">
        <v>303</v>
      </c>
      <c r="C468" s="37"/>
      <c r="D468" s="36" t="s">
        <v>304</v>
      </c>
      <c r="E468" s="122">
        <f t="shared" ref="E468:M468" si="52">SUM(E469:E472)</f>
        <v>51.599999999999994</v>
      </c>
      <c r="F468" s="122">
        <f t="shared" si="52"/>
        <v>0</v>
      </c>
      <c r="G468" s="122">
        <f t="shared" si="52"/>
        <v>0</v>
      </c>
      <c r="H468" s="122">
        <f t="shared" si="52"/>
        <v>0</v>
      </c>
      <c r="I468" s="122">
        <f t="shared" si="52"/>
        <v>55.1</v>
      </c>
      <c r="J468" s="122">
        <f t="shared" si="52"/>
        <v>56.15</v>
      </c>
      <c r="K468" s="122">
        <f t="shared" si="52"/>
        <v>56.15</v>
      </c>
      <c r="L468" s="65">
        <f t="shared" si="52"/>
        <v>57.35</v>
      </c>
      <c r="M468" s="65">
        <f t="shared" si="52"/>
        <v>58.85</v>
      </c>
    </row>
    <row r="469" spans="1:13" x14ac:dyDescent="0.2">
      <c r="A469" s="161"/>
      <c r="B469" s="36">
        <v>610</v>
      </c>
      <c r="C469" s="37"/>
      <c r="D469" s="37" t="s">
        <v>184</v>
      </c>
      <c r="E469" s="118">
        <v>29.8</v>
      </c>
      <c r="F469" s="67"/>
      <c r="G469" s="67"/>
      <c r="H469" s="76"/>
      <c r="I469" s="118">
        <v>31.7</v>
      </c>
      <c r="J469" s="67">
        <v>32.299999999999997</v>
      </c>
      <c r="K469" s="67">
        <v>32.299999999999997</v>
      </c>
      <c r="L469" s="65">
        <v>33</v>
      </c>
      <c r="M469" s="65">
        <v>34</v>
      </c>
    </row>
    <row r="470" spans="1:13" x14ac:dyDescent="0.2">
      <c r="A470" s="161"/>
      <c r="B470" s="36">
        <v>620</v>
      </c>
      <c r="C470" s="37"/>
      <c r="D470" s="37" t="s">
        <v>116</v>
      </c>
      <c r="E470" s="118">
        <v>10.6</v>
      </c>
      <c r="F470" s="66"/>
      <c r="G470" s="67"/>
      <c r="H470" s="94"/>
      <c r="I470" s="118">
        <v>11.3</v>
      </c>
      <c r="J470" s="67">
        <v>11.5</v>
      </c>
      <c r="K470" s="67">
        <v>11.5</v>
      </c>
      <c r="L470" s="65">
        <v>12</v>
      </c>
      <c r="M470" s="65">
        <v>12.5</v>
      </c>
    </row>
    <row r="471" spans="1:13" x14ac:dyDescent="0.2">
      <c r="A471" s="161"/>
      <c r="B471" s="36">
        <v>630</v>
      </c>
      <c r="C471" s="37"/>
      <c r="D471" s="37" t="s">
        <v>495</v>
      </c>
      <c r="E471" s="118">
        <v>11.2</v>
      </c>
      <c r="F471" s="67"/>
      <c r="G471" s="67"/>
      <c r="H471" s="76"/>
      <c r="I471" s="118">
        <v>12.1</v>
      </c>
      <c r="J471" s="67">
        <v>12.35</v>
      </c>
      <c r="K471" s="67">
        <v>12.35</v>
      </c>
      <c r="L471" s="65">
        <v>12.35</v>
      </c>
      <c r="M471" s="65">
        <v>12.35</v>
      </c>
    </row>
    <row r="472" spans="1:13" hidden="1" x14ac:dyDescent="0.2">
      <c r="A472" s="161"/>
      <c r="B472" s="84"/>
      <c r="C472" s="37"/>
      <c r="D472" s="84"/>
      <c r="E472" s="118"/>
      <c r="F472" s="67"/>
      <c r="G472" s="67"/>
      <c r="H472" s="76"/>
      <c r="I472" s="118"/>
      <c r="J472" s="67"/>
      <c r="K472" s="67"/>
      <c r="L472" s="67"/>
      <c r="M472" s="67"/>
    </row>
    <row r="473" spans="1:13" x14ac:dyDescent="0.2">
      <c r="A473" s="160"/>
      <c r="B473" s="36" t="s">
        <v>204</v>
      </c>
      <c r="C473" s="36"/>
      <c r="D473" s="36" t="s">
        <v>205</v>
      </c>
      <c r="E473" s="122">
        <f t="shared" ref="E473:M473" si="53">SUM(E474+E475)</f>
        <v>0</v>
      </c>
      <c r="F473" s="122">
        <f t="shared" si="53"/>
        <v>0</v>
      </c>
      <c r="G473" s="122">
        <f t="shared" si="53"/>
        <v>0</v>
      </c>
      <c r="H473" s="122">
        <f t="shared" si="53"/>
        <v>0</v>
      </c>
      <c r="I473" s="122">
        <f t="shared" si="53"/>
        <v>10.200000000000001</v>
      </c>
      <c r="J473" s="122">
        <f t="shared" si="53"/>
        <v>0</v>
      </c>
      <c r="K473" s="122">
        <f t="shared" si="53"/>
        <v>0</v>
      </c>
      <c r="L473" s="122">
        <f t="shared" si="53"/>
        <v>0</v>
      </c>
      <c r="M473" s="122">
        <f t="shared" si="53"/>
        <v>0</v>
      </c>
    </row>
    <row r="474" spans="1:13" x14ac:dyDescent="0.2">
      <c r="A474" s="160"/>
      <c r="B474" s="36">
        <v>630</v>
      </c>
      <c r="C474" s="36"/>
      <c r="D474" s="84" t="s">
        <v>275</v>
      </c>
      <c r="E474" s="118">
        <v>0</v>
      </c>
      <c r="F474" s="66"/>
      <c r="G474" s="93"/>
      <c r="H474" s="95"/>
      <c r="I474" s="118">
        <v>9.8000000000000007</v>
      </c>
      <c r="J474" s="65">
        <v>0</v>
      </c>
      <c r="K474" s="65">
        <v>0</v>
      </c>
      <c r="L474" s="65">
        <v>0</v>
      </c>
      <c r="M474" s="65">
        <v>0</v>
      </c>
    </row>
    <row r="475" spans="1:13" x14ac:dyDescent="0.2">
      <c r="A475" s="161"/>
      <c r="B475" s="36">
        <v>640</v>
      </c>
      <c r="C475" s="37"/>
      <c r="D475" s="37" t="s">
        <v>372</v>
      </c>
      <c r="E475" s="118">
        <v>0</v>
      </c>
      <c r="F475" s="67"/>
      <c r="G475" s="67"/>
      <c r="H475" s="76"/>
      <c r="I475" s="118">
        <v>0.4</v>
      </c>
      <c r="J475" s="65">
        <v>0</v>
      </c>
      <c r="K475" s="65">
        <v>0</v>
      </c>
      <c r="L475" s="65">
        <v>0</v>
      </c>
      <c r="M475" s="65">
        <v>0</v>
      </c>
    </row>
    <row r="476" spans="1:13" x14ac:dyDescent="0.2">
      <c r="A476" s="161"/>
      <c r="B476" s="36" t="s">
        <v>206</v>
      </c>
      <c r="C476" s="36"/>
      <c r="D476" s="36" t="s">
        <v>496</v>
      </c>
      <c r="E476" s="122">
        <v>3.8</v>
      </c>
      <c r="F476" s="67"/>
      <c r="G476" s="67"/>
      <c r="H476" s="76"/>
      <c r="I476" s="122">
        <v>3</v>
      </c>
      <c r="J476" s="93">
        <v>3.3</v>
      </c>
      <c r="K476" s="93">
        <v>3.3</v>
      </c>
      <c r="L476" s="93">
        <v>3.3</v>
      </c>
      <c r="M476" s="93">
        <v>3.3</v>
      </c>
    </row>
    <row r="477" spans="1:13" x14ac:dyDescent="0.2">
      <c r="A477" s="161"/>
      <c r="B477" s="36" t="s">
        <v>207</v>
      </c>
      <c r="C477" s="36"/>
      <c r="D477" s="36" t="s">
        <v>208</v>
      </c>
      <c r="E477" s="122">
        <f t="shared" ref="E477:M477" si="54">SUM(E478:E480)</f>
        <v>13.8</v>
      </c>
      <c r="F477" s="122">
        <f t="shared" si="54"/>
        <v>0</v>
      </c>
      <c r="G477" s="122">
        <f t="shared" si="54"/>
        <v>0</v>
      </c>
      <c r="H477" s="122">
        <f t="shared" si="54"/>
        <v>0</v>
      </c>
      <c r="I477" s="122">
        <f t="shared" si="54"/>
        <v>10.8</v>
      </c>
      <c r="J477" s="122">
        <f t="shared" si="54"/>
        <v>0</v>
      </c>
      <c r="K477" s="122">
        <f t="shared" si="54"/>
        <v>0</v>
      </c>
      <c r="L477" s="122">
        <f t="shared" si="54"/>
        <v>0</v>
      </c>
      <c r="M477" s="122">
        <f t="shared" si="54"/>
        <v>0</v>
      </c>
    </row>
    <row r="478" spans="1:13" x14ac:dyDescent="0.2">
      <c r="A478" s="160"/>
      <c r="B478" s="36">
        <v>610</v>
      </c>
      <c r="C478" s="37"/>
      <c r="D478" s="37" t="s">
        <v>184</v>
      </c>
      <c r="E478" s="118">
        <v>8.8000000000000007</v>
      </c>
      <c r="F478" s="74"/>
      <c r="G478" s="74"/>
      <c r="H478" s="75"/>
      <c r="I478" s="118">
        <v>5.5</v>
      </c>
      <c r="J478" s="67">
        <v>0</v>
      </c>
      <c r="K478" s="67">
        <v>0</v>
      </c>
      <c r="L478" s="67">
        <v>0</v>
      </c>
      <c r="M478" s="67">
        <v>0</v>
      </c>
    </row>
    <row r="479" spans="1:13" x14ac:dyDescent="0.2">
      <c r="A479" s="161"/>
      <c r="B479" s="36">
        <v>620</v>
      </c>
      <c r="C479" s="37"/>
      <c r="D479" s="37" t="s">
        <v>116</v>
      </c>
      <c r="E479" s="118">
        <v>3.2</v>
      </c>
      <c r="F479" s="67"/>
      <c r="G479" s="67"/>
      <c r="H479" s="76"/>
      <c r="I479" s="118">
        <v>2.2000000000000002</v>
      </c>
      <c r="J479" s="67">
        <v>0</v>
      </c>
      <c r="K479" s="67">
        <v>0</v>
      </c>
      <c r="L479" s="67">
        <v>0</v>
      </c>
      <c r="M479" s="67">
        <v>0</v>
      </c>
    </row>
    <row r="480" spans="1:13" x14ac:dyDescent="0.2">
      <c r="A480" s="161"/>
      <c r="B480" s="36">
        <v>630</v>
      </c>
      <c r="C480" s="37"/>
      <c r="D480" s="37" t="s">
        <v>117</v>
      </c>
      <c r="E480" s="118">
        <v>1.8</v>
      </c>
      <c r="F480" s="67"/>
      <c r="G480" s="67"/>
      <c r="H480" s="76"/>
      <c r="I480" s="118">
        <v>3.1</v>
      </c>
      <c r="J480" s="67">
        <v>0</v>
      </c>
      <c r="K480" s="67">
        <v>0</v>
      </c>
      <c r="L480" s="67">
        <v>0</v>
      </c>
      <c r="M480" s="67">
        <v>0</v>
      </c>
    </row>
    <row r="481" spans="1:13" x14ac:dyDescent="0.2">
      <c r="A481" s="161"/>
      <c r="B481" s="39" t="s">
        <v>209</v>
      </c>
      <c r="C481" s="39"/>
      <c r="D481" s="39" t="s">
        <v>210</v>
      </c>
      <c r="E481" s="120">
        <f t="shared" ref="E481:M481" si="55">SUM(E482:E485)</f>
        <v>30.9</v>
      </c>
      <c r="F481" s="120">
        <f t="shared" si="55"/>
        <v>0</v>
      </c>
      <c r="G481" s="120">
        <f t="shared" si="55"/>
        <v>0</v>
      </c>
      <c r="H481" s="120">
        <f t="shared" si="55"/>
        <v>0</v>
      </c>
      <c r="I481" s="120">
        <f t="shared" si="55"/>
        <v>27.5</v>
      </c>
      <c r="J481" s="120">
        <f t="shared" si="55"/>
        <v>27.5</v>
      </c>
      <c r="K481" s="120">
        <f t="shared" si="55"/>
        <v>27.5</v>
      </c>
      <c r="L481" s="120">
        <f t="shared" si="55"/>
        <v>27.5</v>
      </c>
      <c r="M481" s="120">
        <f t="shared" si="55"/>
        <v>27.5</v>
      </c>
    </row>
    <row r="482" spans="1:13" x14ac:dyDescent="0.2">
      <c r="A482" s="161"/>
      <c r="B482" s="36">
        <v>610</v>
      </c>
      <c r="C482" s="37"/>
      <c r="D482" s="37" t="s">
        <v>115</v>
      </c>
      <c r="E482" s="118">
        <v>21.3</v>
      </c>
      <c r="F482" s="67"/>
      <c r="G482" s="67"/>
      <c r="H482" s="76"/>
      <c r="I482" s="118">
        <v>18.8</v>
      </c>
      <c r="J482" s="67">
        <v>18.8</v>
      </c>
      <c r="K482" s="67">
        <v>18.8</v>
      </c>
      <c r="L482" s="67">
        <v>18.8</v>
      </c>
      <c r="M482" s="67">
        <v>18.8</v>
      </c>
    </row>
    <row r="483" spans="1:13" x14ac:dyDescent="0.2">
      <c r="A483" s="160"/>
      <c r="B483" s="36">
        <v>620</v>
      </c>
      <c r="C483" s="37"/>
      <c r="D483" s="37" t="s">
        <v>116</v>
      </c>
      <c r="E483" s="118">
        <v>7.2</v>
      </c>
      <c r="F483" s="74"/>
      <c r="G483" s="74"/>
      <c r="H483" s="75"/>
      <c r="I483" s="118">
        <v>6.3</v>
      </c>
      <c r="J483" s="67">
        <v>6.3</v>
      </c>
      <c r="K483" s="67">
        <v>6.3</v>
      </c>
      <c r="L483" s="67">
        <v>6.3</v>
      </c>
      <c r="M483" s="67">
        <v>6.3</v>
      </c>
    </row>
    <row r="484" spans="1:13" x14ac:dyDescent="0.2">
      <c r="A484" s="161"/>
      <c r="B484" s="36">
        <v>630</v>
      </c>
      <c r="C484" s="37"/>
      <c r="D484" s="37" t="s">
        <v>117</v>
      </c>
      <c r="E484" s="118">
        <v>2.4</v>
      </c>
      <c r="F484" s="67"/>
      <c r="G484" s="67"/>
      <c r="H484" s="76"/>
      <c r="I484" s="118">
        <v>2.4</v>
      </c>
      <c r="J484" s="67">
        <v>2.4</v>
      </c>
      <c r="K484" s="67">
        <v>2.4</v>
      </c>
      <c r="L484" s="67">
        <v>2.4</v>
      </c>
      <c r="M484" s="67">
        <v>2.4</v>
      </c>
    </row>
    <row r="485" spans="1:13" hidden="1" x14ac:dyDescent="0.2">
      <c r="A485" s="161"/>
      <c r="B485" s="36">
        <v>642</v>
      </c>
      <c r="C485" s="37"/>
      <c r="D485" s="37" t="s">
        <v>111</v>
      </c>
      <c r="E485" s="118">
        <v>0</v>
      </c>
      <c r="F485" s="67"/>
      <c r="G485" s="67"/>
      <c r="H485" s="76"/>
      <c r="I485" s="118">
        <v>0</v>
      </c>
      <c r="J485" s="67">
        <v>0</v>
      </c>
      <c r="K485" s="67">
        <v>0</v>
      </c>
      <c r="L485" s="67">
        <v>0</v>
      </c>
      <c r="M485" s="67">
        <v>0</v>
      </c>
    </row>
    <row r="486" spans="1:13" x14ac:dyDescent="0.2">
      <c r="A486" s="161"/>
      <c r="B486" s="39" t="s">
        <v>211</v>
      </c>
      <c r="C486" s="39"/>
      <c r="D486" s="39" t="s">
        <v>212</v>
      </c>
      <c r="E486" s="120">
        <f t="shared" ref="E486:M486" si="56">SUM(E487:E494)</f>
        <v>252.4</v>
      </c>
      <c r="F486" s="120">
        <f t="shared" si="56"/>
        <v>2.4</v>
      </c>
      <c r="G486" s="120">
        <f t="shared" si="56"/>
        <v>2.4</v>
      </c>
      <c r="H486" s="120">
        <f t="shared" si="56"/>
        <v>2.4</v>
      </c>
      <c r="I486" s="120">
        <f t="shared" si="56"/>
        <v>152.9</v>
      </c>
      <c r="J486" s="120">
        <f t="shared" si="56"/>
        <v>270.10000000000002</v>
      </c>
      <c r="K486" s="120">
        <f t="shared" si="56"/>
        <v>270.10000000000002</v>
      </c>
      <c r="L486" s="120">
        <f t="shared" si="56"/>
        <v>270.10000000000002</v>
      </c>
      <c r="M486" s="120">
        <f t="shared" si="56"/>
        <v>270.10000000000002</v>
      </c>
    </row>
    <row r="487" spans="1:13" x14ac:dyDescent="0.2">
      <c r="A487" s="161"/>
      <c r="B487" s="36">
        <v>640</v>
      </c>
      <c r="C487" s="37"/>
      <c r="D487" s="37" t="s">
        <v>518</v>
      </c>
      <c r="E487" s="118">
        <v>80</v>
      </c>
      <c r="F487" s="67"/>
      <c r="G487" s="96"/>
      <c r="H487" s="97"/>
      <c r="I487" s="118">
        <v>4.5999999999999996</v>
      </c>
      <c r="J487" s="183">
        <v>0</v>
      </c>
      <c r="K487" s="183">
        <v>0</v>
      </c>
      <c r="L487" s="183">
        <v>0</v>
      </c>
      <c r="M487" s="183">
        <v>0</v>
      </c>
    </row>
    <row r="488" spans="1:13" x14ac:dyDescent="0.2">
      <c r="A488" s="161"/>
      <c r="B488" s="36">
        <v>640</v>
      </c>
      <c r="C488" s="37"/>
      <c r="D488" s="37" t="s">
        <v>352</v>
      </c>
      <c r="E488" s="118">
        <v>6</v>
      </c>
      <c r="F488" s="67"/>
      <c r="G488" s="96"/>
      <c r="H488" s="97"/>
      <c r="I488" s="118">
        <v>9.5</v>
      </c>
      <c r="J488" s="67">
        <v>13.5</v>
      </c>
      <c r="K488" s="67">
        <v>13.5</v>
      </c>
      <c r="L488" s="67">
        <v>13.5</v>
      </c>
      <c r="M488" s="67">
        <v>13.5</v>
      </c>
    </row>
    <row r="489" spans="1:13" x14ac:dyDescent="0.2">
      <c r="A489" s="160"/>
      <c r="B489" s="36">
        <v>640</v>
      </c>
      <c r="C489" s="37"/>
      <c r="D489" s="37" t="s">
        <v>483</v>
      </c>
      <c r="E489" s="118">
        <v>0</v>
      </c>
      <c r="F489" s="67"/>
      <c r="G489" s="67"/>
      <c r="H489" s="76"/>
      <c r="I489" s="118">
        <v>0</v>
      </c>
      <c r="J489" s="67">
        <v>102.4</v>
      </c>
      <c r="K489" s="67">
        <v>102.4</v>
      </c>
      <c r="L489" s="67">
        <v>102.4</v>
      </c>
      <c r="M489" s="67">
        <v>102.4</v>
      </c>
    </row>
    <row r="490" spans="1:13" x14ac:dyDescent="0.2">
      <c r="A490" s="160"/>
      <c r="B490" s="36">
        <v>640</v>
      </c>
      <c r="C490" s="37"/>
      <c r="D490" s="37" t="s">
        <v>393</v>
      </c>
      <c r="E490" s="123">
        <v>19.7</v>
      </c>
      <c r="F490" s="67"/>
      <c r="G490" s="67"/>
      <c r="H490" s="76"/>
      <c r="I490" s="123">
        <v>0</v>
      </c>
      <c r="J490" s="96">
        <v>14</v>
      </c>
      <c r="K490" s="96">
        <v>14</v>
      </c>
      <c r="L490" s="96">
        <v>14</v>
      </c>
      <c r="M490" s="96">
        <v>14</v>
      </c>
    </row>
    <row r="491" spans="1:13" x14ac:dyDescent="0.2">
      <c r="A491" s="161"/>
      <c r="B491" s="36">
        <v>640</v>
      </c>
      <c r="C491" s="37"/>
      <c r="D491" s="37" t="s">
        <v>420</v>
      </c>
      <c r="E491" s="123">
        <v>0</v>
      </c>
      <c r="F491" s="123"/>
      <c r="G491" s="123"/>
      <c r="H491" s="123"/>
      <c r="I491" s="123">
        <v>0.7</v>
      </c>
      <c r="J491" s="123">
        <v>0.9</v>
      </c>
      <c r="K491" s="123">
        <v>0.9</v>
      </c>
      <c r="L491" s="123">
        <v>0.9</v>
      </c>
      <c r="M491" s="123">
        <v>0.9</v>
      </c>
    </row>
    <row r="492" spans="1:13" x14ac:dyDescent="0.2">
      <c r="A492" s="160"/>
      <c r="B492" s="36">
        <v>640</v>
      </c>
      <c r="C492" s="37"/>
      <c r="D492" s="37" t="s">
        <v>350</v>
      </c>
      <c r="E492" s="118">
        <v>0.5</v>
      </c>
      <c r="F492" s="74"/>
      <c r="G492" s="74"/>
      <c r="H492" s="75"/>
      <c r="I492" s="118">
        <v>0.8</v>
      </c>
      <c r="J492" s="67">
        <v>2</v>
      </c>
      <c r="K492" s="67">
        <v>2</v>
      </c>
      <c r="L492" s="67">
        <v>2</v>
      </c>
      <c r="M492" s="67">
        <v>2</v>
      </c>
    </row>
    <row r="493" spans="1:13" x14ac:dyDescent="0.2">
      <c r="A493" s="161"/>
      <c r="B493" s="36">
        <v>640</v>
      </c>
      <c r="C493" s="37"/>
      <c r="D493" s="37" t="s">
        <v>272</v>
      </c>
      <c r="E493" s="67">
        <v>2.7</v>
      </c>
      <c r="F493" s="67">
        <v>2.4</v>
      </c>
      <c r="G493" s="67">
        <v>2.4</v>
      </c>
      <c r="H493" s="67">
        <v>2.4</v>
      </c>
      <c r="I493" s="67">
        <v>2.4</v>
      </c>
      <c r="J493" s="67">
        <v>2.4</v>
      </c>
      <c r="K493" s="67">
        <v>2.4</v>
      </c>
      <c r="L493" s="67">
        <v>2.4</v>
      </c>
      <c r="M493" s="67">
        <v>2.4</v>
      </c>
    </row>
    <row r="494" spans="1:13" x14ac:dyDescent="0.2">
      <c r="A494" s="161"/>
      <c r="B494" s="36">
        <v>640</v>
      </c>
      <c r="C494" s="37"/>
      <c r="D494" s="37" t="s">
        <v>213</v>
      </c>
      <c r="E494" s="118">
        <v>143.5</v>
      </c>
      <c r="F494" s="67"/>
      <c r="G494" s="67"/>
      <c r="H494" s="76"/>
      <c r="I494" s="118">
        <v>134.9</v>
      </c>
      <c r="J494" s="67">
        <v>134.9</v>
      </c>
      <c r="K494" s="67">
        <v>134.9</v>
      </c>
      <c r="L494" s="67">
        <v>134.9</v>
      </c>
      <c r="M494" s="67">
        <v>134.9</v>
      </c>
    </row>
    <row r="495" spans="1:13" x14ac:dyDescent="0.2">
      <c r="A495" s="161"/>
      <c r="B495" s="39"/>
      <c r="C495" s="39"/>
      <c r="D495" s="39" t="s">
        <v>40</v>
      </c>
      <c r="E495" s="120">
        <f>SUM(E496)</f>
        <v>101.49999999999999</v>
      </c>
      <c r="F495" s="120">
        <f t="shared" ref="F495:M495" si="57">SUM(F496)</f>
        <v>0</v>
      </c>
      <c r="G495" s="120">
        <f t="shared" si="57"/>
        <v>0</v>
      </c>
      <c r="H495" s="120">
        <f t="shared" si="57"/>
        <v>0</v>
      </c>
      <c r="I495" s="120">
        <f>SUM(I496)</f>
        <v>205.6</v>
      </c>
      <c r="J495" s="120">
        <f t="shared" si="57"/>
        <v>261.5</v>
      </c>
      <c r="K495" s="120">
        <f t="shared" si="57"/>
        <v>261.5</v>
      </c>
      <c r="L495" s="120">
        <f t="shared" si="57"/>
        <v>264.5</v>
      </c>
      <c r="M495" s="120">
        <f t="shared" si="57"/>
        <v>274.5</v>
      </c>
    </row>
    <row r="496" spans="1:13" x14ac:dyDescent="0.2">
      <c r="A496" s="161"/>
      <c r="B496" s="36" t="s">
        <v>214</v>
      </c>
      <c r="C496" s="36"/>
      <c r="D496" s="36" t="s">
        <v>251</v>
      </c>
      <c r="E496" s="122">
        <f t="shared" ref="E496:M496" si="58">SUM(E497:E501)</f>
        <v>101.49999999999999</v>
      </c>
      <c r="F496" s="118">
        <f t="shared" si="58"/>
        <v>0</v>
      </c>
      <c r="G496" s="118">
        <f t="shared" si="58"/>
        <v>0</v>
      </c>
      <c r="H496" s="118">
        <f t="shared" si="58"/>
        <v>0</v>
      </c>
      <c r="I496" s="122">
        <f t="shared" si="58"/>
        <v>205.6</v>
      </c>
      <c r="J496" s="122">
        <f t="shared" si="58"/>
        <v>261.5</v>
      </c>
      <c r="K496" s="122">
        <f t="shared" si="58"/>
        <v>261.5</v>
      </c>
      <c r="L496" s="122">
        <f t="shared" si="58"/>
        <v>264.5</v>
      </c>
      <c r="M496" s="122">
        <f t="shared" si="58"/>
        <v>274.5</v>
      </c>
    </row>
    <row r="497" spans="1:13" x14ac:dyDescent="0.2">
      <c r="A497" s="161"/>
      <c r="B497" s="36"/>
      <c r="C497" s="44">
        <v>821005</v>
      </c>
      <c r="D497" s="37" t="s">
        <v>430</v>
      </c>
      <c r="E497" s="118">
        <v>71.599999999999994</v>
      </c>
      <c r="F497" s="67"/>
      <c r="G497" s="67"/>
      <c r="H497" s="76"/>
      <c r="I497" s="118">
        <v>70.400000000000006</v>
      </c>
      <c r="J497" s="67">
        <v>119.4</v>
      </c>
      <c r="K497" s="67">
        <v>119.4</v>
      </c>
      <c r="L497" s="67">
        <v>119.4</v>
      </c>
      <c r="M497" s="67">
        <v>119.4</v>
      </c>
    </row>
    <row r="498" spans="1:13" x14ac:dyDescent="0.2">
      <c r="A498" s="161"/>
      <c r="B498" s="36"/>
      <c r="C498" s="44">
        <v>821004</v>
      </c>
      <c r="D498" s="37" t="s">
        <v>429</v>
      </c>
      <c r="E498" s="118">
        <v>0</v>
      </c>
      <c r="F498" s="67"/>
      <c r="G498" s="80"/>
      <c r="H498" s="76"/>
      <c r="I498" s="118">
        <v>110.1</v>
      </c>
      <c r="J498" s="67">
        <v>110.4</v>
      </c>
      <c r="K498" s="67">
        <v>110.4</v>
      </c>
      <c r="L498" s="67">
        <v>110.4</v>
      </c>
      <c r="M498" s="67">
        <v>110.4</v>
      </c>
    </row>
    <row r="499" spans="1:13" x14ac:dyDescent="0.2">
      <c r="A499" s="160"/>
      <c r="B499" s="45" t="s">
        <v>262</v>
      </c>
      <c r="C499" s="44">
        <v>8210051</v>
      </c>
      <c r="D499" s="37" t="s">
        <v>260</v>
      </c>
      <c r="E499" s="118">
        <v>13.6</v>
      </c>
      <c r="F499" s="74"/>
      <c r="G499" s="74"/>
      <c r="H499" s="75"/>
      <c r="I499" s="118">
        <v>17</v>
      </c>
      <c r="J499" s="67">
        <v>23.8</v>
      </c>
      <c r="K499" s="67">
        <v>23.8</v>
      </c>
      <c r="L499" s="65">
        <v>30</v>
      </c>
      <c r="M499" s="65">
        <v>40</v>
      </c>
    </row>
    <row r="500" spans="1:13" x14ac:dyDescent="0.2">
      <c r="A500" s="161"/>
      <c r="B500" s="36"/>
      <c r="C500" s="44">
        <v>8210052</v>
      </c>
      <c r="D500" s="37" t="s">
        <v>261</v>
      </c>
      <c r="E500" s="118">
        <v>4.7</v>
      </c>
      <c r="F500" s="66"/>
      <c r="G500" s="67"/>
      <c r="H500" s="94"/>
      <c r="I500" s="118">
        <v>4.7</v>
      </c>
      <c r="J500" s="67">
        <v>4.7</v>
      </c>
      <c r="K500" s="67">
        <v>4.7</v>
      </c>
      <c r="L500" s="65">
        <v>4.7</v>
      </c>
      <c r="M500" s="65">
        <v>4.7</v>
      </c>
    </row>
    <row r="501" spans="1:13" x14ac:dyDescent="0.2">
      <c r="A501" s="161"/>
      <c r="B501" s="36" t="s">
        <v>444</v>
      </c>
      <c r="C501" s="37">
        <v>8411</v>
      </c>
      <c r="D501" s="37" t="s">
        <v>519</v>
      </c>
      <c r="E501" s="118">
        <v>11.6</v>
      </c>
      <c r="F501" s="67"/>
      <c r="G501" s="67"/>
      <c r="H501" s="76"/>
      <c r="I501" s="118">
        <v>3.4</v>
      </c>
      <c r="J501" s="67">
        <v>3.2</v>
      </c>
      <c r="K501" s="67">
        <v>3.2</v>
      </c>
      <c r="L501" s="65">
        <v>0</v>
      </c>
      <c r="M501" s="65">
        <v>0</v>
      </c>
    </row>
    <row r="502" spans="1:13" x14ac:dyDescent="0.2">
      <c r="A502" s="161"/>
      <c r="B502" s="39"/>
      <c r="C502" s="39"/>
      <c r="D502" s="39" t="s">
        <v>215</v>
      </c>
      <c r="E502" s="120">
        <f t="shared" ref="E502:M502" si="59">SUM(E503+E509+E511+E518+E520+E526+E534+E544+E548+E550+E558+E563)</f>
        <v>184.70000000000002</v>
      </c>
      <c r="F502" s="120">
        <f t="shared" si="59"/>
        <v>0</v>
      </c>
      <c r="G502" s="120">
        <f t="shared" si="59"/>
        <v>0</v>
      </c>
      <c r="H502" s="120">
        <f t="shared" si="59"/>
        <v>0</v>
      </c>
      <c r="I502" s="120">
        <f t="shared" si="59"/>
        <v>116.19999999999999</v>
      </c>
      <c r="J502" s="120">
        <f t="shared" si="59"/>
        <v>2828.9</v>
      </c>
      <c r="K502" s="120">
        <f t="shared" si="59"/>
        <v>2828.9</v>
      </c>
      <c r="L502" s="120">
        <f t="shared" si="59"/>
        <v>459.9</v>
      </c>
      <c r="M502" s="120">
        <f t="shared" si="59"/>
        <v>431.9</v>
      </c>
    </row>
    <row r="503" spans="1:13" x14ac:dyDescent="0.2">
      <c r="A503" s="161"/>
      <c r="B503" s="36" t="s">
        <v>216</v>
      </c>
      <c r="C503" s="36"/>
      <c r="D503" s="36" t="s">
        <v>217</v>
      </c>
      <c r="E503" s="93">
        <f t="shared" ref="E503:J503" si="60">SUM(E504:E508)</f>
        <v>0</v>
      </c>
      <c r="F503" s="93">
        <f t="shared" si="60"/>
        <v>0</v>
      </c>
      <c r="G503" s="93">
        <f t="shared" si="60"/>
        <v>0</v>
      </c>
      <c r="H503" s="93">
        <f t="shared" si="60"/>
        <v>0</v>
      </c>
      <c r="I503" s="93">
        <f t="shared" si="60"/>
        <v>0.8</v>
      </c>
      <c r="J503" s="93">
        <f t="shared" si="60"/>
        <v>104.4</v>
      </c>
      <c r="K503" s="93">
        <f>SUM(K504:K508)</f>
        <v>104.4</v>
      </c>
      <c r="L503" s="93">
        <f>SUM(L504:L508)</f>
        <v>44</v>
      </c>
      <c r="M503" s="93">
        <f>SUM(M504:M508)</f>
        <v>24</v>
      </c>
    </row>
    <row r="504" spans="1:13" x14ac:dyDescent="0.2">
      <c r="A504" s="160"/>
      <c r="B504" s="36"/>
      <c r="C504" s="37">
        <v>711003</v>
      </c>
      <c r="D504" s="37" t="s">
        <v>294</v>
      </c>
      <c r="E504" s="118">
        <v>0</v>
      </c>
      <c r="F504" s="67"/>
      <c r="G504" s="67"/>
      <c r="H504" s="76"/>
      <c r="I504" s="118">
        <v>0</v>
      </c>
      <c r="J504" s="67">
        <v>2.9</v>
      </c>
      <c r="K504" s="67">
        <v>2.9</v>
      </c>
      <c r="L504" s="67">
        <v>0</v>
      </c>
      <c r="M504" s="67">
        <v>0</v>
      </c>
    </row>
    <row r="505" spans="1:13" x14ac:dyDescent="0.2">
      <c r="A505" s="161"/>
      <c r="B505" s="36"/>
      <c r="C505" s="37">
        <v>713002</v>
      </c>
      <c r="D505" s="37" t="s">
        <v>218</v>
      </c>
      <c r="E505" s="118">
        <v>0</v>
      </c>
      <c r="F505" s="67"/>
      <c r="G505" s="67"/>
      <c r="H505" s="76"/>
      <c r="I505" s="118">
        <v>0</v>
      </c>
      <c r="J505" s="67">
        <v>0</v>
      </c>
      <c r="K505" s="67">
        <v>0</v>
      </c>
      <c r="L505" s="67">
        <v>2</v>
      </c>
      <c r="M505" s="67">
        <v>2</v>
      </c>
    </row>
    <row r="506" spans="1:13" x14ac:dyDescent="0.2">
      <c r="A506" s="160"/>
      <c r="B506" s="36"/>
      <c r="C506" s="37">
        <v>713004</v>
      </c>
      <c r="D506" s="37" t="s">
        <v>219</v>
      </c>
      <c r="E506" s="118">
        <v>0</v>
      </c>
      <c r="F506" s="67"/>
      <c r="G506" s="67"/>
      <c r="H506" s="76"/>
      <c r="I506" s="118">
        <v>0.8</v>
      </c>
      <c r="J506" s="67">
        <v>0</v>
      </c>
      <c r="K506" s="67">
        <v>0</v>
      </c>
      <c r="L506" s="67">
        <v>2</v>
      </c>
      <c r="M506" s="67">
        <v>2</v>
      </c>
    </row>
    <row r="507" spans="1:13" x14ac:dyDescent="0.2">
      <c r="A507" s="161"/>
      <c r="B507" s="36"/>
      <c r="C507" s="37">
        <v>717003</v>
      </c>
      <c r="D507" s="37" t="s">
        <v>221</v>
      </c>
      <c r="E507" s="118">
        <v>0</v>
      </c>
      <c r="F507" s="67"/>
      <c r="G507" s="67"/>
      <c r="H507" s="76"/>
      <c r="I507" s="118">
        <v>0</v>
      </c>
      <c r="J507" s="183">
        <v>61.5</v>
      </c>
      <c r="K507" s="183">
        <v>61.5</v>
      </c>
      <c r="L507" s="65">
        <v>20</v>
      </c>
      <c r="M507" s="65">
        <v>10</v>
      </c>
    </row>
    <row r="508" spans="1:13" x14ac:dyDescent="0.2">
      <c r="A508" s="161"/>
      <c r="B508" s="36"/>
      <c r="C508" s="37"/>
      <c r="D508" s="37" t="s">
        <v>500</v>
      </c>
      <c r="E508" s="118">
        <v>0</v>
      </c>
      <c r="F508" s="118"/>
      <c r="G508" s="118"/>
      <c r="H508" s="136"/>
      <c r="I508" s="118">
        <v>0</v>
      </c>
      <c r="J508" s="184">
        <v>40</v>
      </c>
      <c r="K508" s="184">
        <v>40</v>
      </c>
      <c r="L508" s="65">
        <v>20</v>
      </c>
      <c r="M508" s="65">
        <v>10</v>
      </c>
    </row>
    <row r="509" spans="1:13" x14ac:dyDescent="0.2">
      <c r="A509" s="161"/>
      <c r="B509" s="36" t="s">
        <v>127</v>
      </c>
      <c r="C509" s="36"/>
      <c r="D509" s="36" t="s">
        <v>222</v>
      </c>
      <c r="E509" s="122">
        <f>SUM(E510)</f>
        <v>0</v>
      </c>
      <c r="F509" s="122">
        <f t="shared" ref="F509:M509" si="61">SUM(F510)</f>
        <v>0</v>
      </c>
      <c r="G509" s="122">
        <f t="shared" si="61"/>
        <v>0</v>
      </c>
      <c r="H509" s="122">
        <f t="shared" si="61"/>
        <v>0</v>
      </c>
      <c r="I509" s="122">
        <f>SUM(I510)</f>
        <v>0</v>
      </c>
      <c r="J509" s="122">
        <f t="shared" si="61"/>
        <v>0</v>
      </c>
      <c r="K509" s="122">
        <f t="shared" si="61"/>
        <v>0</v>
      </c>
      <c r="L509" s="122">
        <f t="shared" si="61"/>
        <v>0</v>
      </c>
      <c r="M509" s="122">
        <f t="shared" si="61"/>
        <v>0</v>
      </c>
    </row>
    <row r="510" spans="1:13" x14ac:dyDescent="0.2">
      <c r="A510" s="161"/>
      <c r="B510" s="36"/>
      <c r="C510" s="37">
        <v>714001</v>
      </c>
      <c r="D510" s="37" t="s">
        <v>220</v>
      </c>
      <c r="E510" s="118">
        <v>0</v>
      </c>
      <c r="F510" s="67"/>
      <c r="G510" s="67"/>
      <c r="H510" s="76"/>
      <c r="I510" s="118">
        <v>0</v>
      </c>
      <c r="J510" s="67">
        <v>0</v>
      </c>
      <c r="K510" s="67">
        <v>0</v>
      </c>
      <c r="L510" s="67">
        <v>0</v>
      </c>
      <c r="M510" s="67">
        <v>0</v>
      </c>
    </row>
    <row r="511" spans="1:13" x14ac:dyDescent="0.2">
      <c r="A511" s="161"/>
      <c r="B511" s="36" t="s">
        <v>223</v>
      </c>
      <c r="C511" s="36"/>
      <c r="D511" s="36" t="s">
        <v>224</v>
      </c>
      <c r="E511" s="122">
        <f t="shared" ref="E511:M511" si="62">SUM(E512:E517)</f>
        <v>73.7</v>
      </c>
      <c r="F511" s="122">
        <f t="shared" si="62"/>
        <v>0</v>
      </c>
      <c r="G511" s="122">
        <f t="shared" si="62"/>
        <v>0</v>
      </c>
      <c r="H511" s="122">
        <f t="shared" si="62"/>
        <v>0</v>
      </c>
      <c r="I511" s="122">
        <f t="shared" si="62"/>
        <v>3</v>
      </c>
      <c r="J511" s="122">
        <f t="shared" si="62"/>
        <v>130</v>
      </c>
      <c r="K511" s="122">
        <f t="shared" si="62"/>
        <v>130</v>
      </c>
      <c r="L511" s="122">
        <f t="shared" si="62"/>
        <v>60</v>
      </c>
      <c r="M511" s="122">
        <f t="shared" si="62"/>
        <v>30</v>
      </c>
    </row>
    <row r="512" spans="1:13" x14ac:dyDescent="0.2">
      <c r="A512" s="161"/>
      <c r="B512" s="36"/>
      <c r="C512" s="37">
        <v>715</v>
      </c>
      <c r="D512" s="37" t="s">
        <v>273</v>
      </c>
      <c r="E512" s="118">
        <v>0</v>
      </c>
      <c r="F512" s="67"/>
      <c r="G512" s="67"/>
      <c r="H512" s="76"/>
      <c r="I512" s="118">
        <v>0</v>
      </c>
      <c r="J512" s="67">
        <v>0</v>
      </c>
      <c r="K512" s="67">
        <v>0</v>
      </c>
      <c r="L512" s="67">
        <v>0</v>
      </c>
      <c r="M512" s="67">
        <v>0</v>
      </c>
    </row>
    <row r="513" spans="1:13" x14ac:dyDescent="0.2">
      <c r="A513" s="161"/>
      <c r="B513" s="36"/>
      <c r="C513" s="37">
        <v>717</v>
      </c>
      <c r="D513" s="37" t="s">
        <v>536</v>
      </c>
      <c r="E513" s="118">
        <v>65.2</v>
      </c>
      <c r="F513" s="67"/>
      <c r="G513" s="67"/>
      <c r="H513" s="76"/>
      <c r="I513" s="118">
        <v>0</v>
      </c>
      <c r="J513" s="67">
        <v>30</v>
      </c>
      <c r="K513" s="67">
        <v>30</v>
      </c>
      <c r="L513" s="67">
        <v>30</v>
      </c>
      <c r="M513" s="67">
        <v>0</v>
      </c>
    </row>
    <row r="514" spans="1:13" x14ac:dyDescent="0.2">
      <c r="A514" s="161"/>
      <c r="B514" s="36"/>
      <c r="C514" s="37">
        <v>716</v>
      </c>
      <c r="D514" s="37" t="s">
        <v>359</v>
      </c>
      <c r="E514" s="118">
        <v>8.5</v>
      </c>
      <c r="F514" s="67"/>
      <c r="G514" s="67"/>
      <c r="H514" s="76"/>
      <c r="I514" s="118">
        <v>3</v>
      </c>
      <c r="J514" s="67">
        <v>0</v>
      </c>
      <c r="K514" s="67">
        <v>0</v>
      </c>
      <c r="L514" s="67">
        <v>0</v>
      </c>
      <c r="M514" s="67">
        <v>0</v>
      </c>
    </row>
    <row r="515" spans="1:13" x14ac:dyDescent="0.2">
      <c r="A515" s="161"/>
      <c r="B515" s="36"/>
      <c r="C515" s="37"/>
      <c r="D515" s="37" t="s">
        <v>527</v>
      </c>
      <c r="E515" s="118">
        <v>0</v>
      </c>
      <c r="F515" s="67"/>
      <c r="G515" s="67"/>
      <c r="H515" s="76"/>
      <c r="I515" s="118">
        <v>0</v>
      </c>
      <c r="J515" s="67">
        <v>5</v>
      </c>
      <c r="K515" s="67">
        <v>5</v>
      </c>
      <c r="L515" s="67">
        <v>30</v>
      </c>
      <c r="M515" s="67">
        <v>30</v>
      </c>
    </row>
    <row r="516" spans="1:13" x14ac:dyDescent="0.2">
      <c r="A516" s="161"/>
      <c r="B516" s="36"/>
      <c r="C516" s="37"/>
      <c r="D516" s="37" t="s">
        <v>464</v>
      </c>
      <c r="E516" s="118">
        <v>0</v>
      </c>
      <c r="F516" s="67"/>
      <c r="G516" s="67"/>
      <c r="H516" s="76"/>
      <c r="I516" s="118">
        <v>0</v>
      </c>
      <c r="J516" s="67">
        <v>10</v>
      </c>
      <c r="K516" s="67">
        <v>10</v>
      </c>
      <c r="L516" s="67">
        <v>0</v>
      </c>
      <c r="M516" s="67">
        <v>0</v>
      </c>
    </row>
    <row r="517" spans="1:13" x14ac:dyDescent="0.2">
      <c r="A517" s="161"/>
      <c r="B517" s="36"/>
      <c r="C517" s="37">
        <v>71700223</v>
      </c>
      <c r="D517" s="37" t="s">
        <v>344</v>
      </c>
      <c r="E517" s="118">
        <v>0</v>
      </c>
      <c r="F517" s="67"/>
      <c r="G517" s="67"/>
      <c r="H517" s="76"/>
      <c r="I517" s="118">
        <v>0</v>
      </c>
      <c r="J517" s="65">
        <v>85</v>
      </c>
      <c r="K517" s="65">
        <v>85</v>
      </c>
      <c r="L517" s="65">
        <v>0</v>
      </c>
      <c r="M517" s="65">
        <v>0</v>
      </c>
    </row>
    <row r="518" spans="1:13" x14ac:dyDescent="0.2">
      <c r="A518" s="161"/>
      <c r="B518" s="36" t="s">
        <v>225</v>
      </c>
      <c r="C518" s="36"/>
      <c r="D518" s="36" t="s">
        <v>226</v>
      </c>
      <c r="E518" s="122">
        <f t="shared" ref="E518:M518" si="63">SUM(E519:E519)</f>
        <v>0</v>
      </c>
      <c r="F518" s="122">
        <f t="shared" si="63"/>
        <v>0</v>
      </c>
      <c r="G518" s="122">
        <f t="shared" si="63"/>
        <v>0</v>
      </c>
      <c r="H518" s="122">
        <f t="shared" si="63"/>
        <v>0</v>
      </c>
      <c r="I518" s="122">
        <f t="shared" si="63"/>
        <v>2.4</v>
      </c>
      <c r="J518" s="122">
        <f t="shared" si="63"/>
        <v>814.2</v>
      </c>
      <c r="K518" s="122">
        <f t="shared" si="63"/>
        <v>814.2</v>
      </c>
      <c r="L518" s="122">
        <f t="shared" si="63"/>
        <v>0</v>
      </c>
      <c r="M518" s="122">
        <f t="shared" si="63"/>
        <v>0</v>
      </c>
    </row>
    <row r="519" spans="1:13" x14ac:dyDescent="0.2">
      <c r="A519" s="161"/>
      <c r="B519" s="36"/>
      <c r="C519" s="37">
        <v>716</v>
      </c>
      <c r="D519" s="37" t="s">
        <v>421</v>
      </c>
      <c r="E519" s="118">
        <v>0</v>
      </c>
      <c r="F519" s="67"/>
      <c r="G519" s="67"/>
      <c r="H519" s="76"/>
      <c r="I519" s="118">
        <v>2.4</v>
      </c>
      <c r="J519" s="67">
        <v>814.2</v>
      </c>
      <c r="K519" s="67">
        <v>814.2</v>
      </c>
      <c r="L519" s="67">
        <v>0</v>
      </c>
      <c r="M519" s="67">
        <v>0</v>
      </c>
    </row>
    <row r="520" spans="1:13" x14ac:dyDescent="0.2">
      <c r="A520" s="161"/>
      <c r="B520" s="36" t="s">
        <v>155</v>
      </c>
      <c r="C520" s="36"/>
      <c r="D520" s="36" t="s">
        <v>277</v>
      </c>
      <c r="E520" s="122">
        <f t="shared" ref="E520:M520" si="64">SUM(E522:E525)</f>
        <v>2.2000000000000002</v>
      </c>
      <c r="F520" s="122">
        <f t="shared" si="64"/>
        <v>0</v>
      </c>
      <c r="G520" s="122">
        <f t="shared" si="64"/>
        <v>0</v>
      </c>
      <c r="H520" s="122">
        <f t="shared" si="64"/>
        <v>0</v>
      </c>
      <c r="I520" s="122">
        <f t="shared" si="64"/>
        <v>0</v>
      </c>
      <c r="J520" s="122">
        <f t="shared" si="64"/>
        <v>5.8</v>
      </c>
      <c r="K520" s="122">
        <f t="shared" si="64"/>
        <v>5.8</v>
      </c>
      <c r="L520" s="122">
        <f t="shared" si="64"/>
        <v>3</v>
      </c>
      <c r="M520" s="122">
        <f t="shared" si="64"/>
        <v>3</v>
      </c>
    </row>
    <row r="521" spans="1:13" hidden="1" x14ac:dyDescent="0.2">
      <c r="A521" s="161"/>
      <c r="B521" s="36"/>
      <c r="C521" s="84">
        <v>713004</v>
      </c>
      <c r="D521" s="84" t="s">
        <v>371</v>
      </c>
      <c r="E521" s="118">
        <v>0</v>
      </c>
      <c r="F521" s="67"/>
      <c r="G521" s="67"/>
      <c r="H521" s="76"/>
      <c r="I521" s="118">
        <v>0</v>
      </c>
      <c r="J521" s="67"/>
      <c r="K521" s="67"/>
      <c r="L521" s="67"/>
      <c r="M521" s="67"/>
    </row>
    <row r="522" spans="1:13" hidden="1" x14ac:dyDescent="0.2">
      <c r="A522" s="161"/>
      <c r="B522" s="36"/>
      <c r="C522" s="37">
        <v>7170011</v>
      </c>
      <c r="D522" s="37" t="s">
        <v>227</v>
      </c>
      <c r="E522" s="118">
        <v>0</v>
      </c>
      <c r="F522" s="67"/>
      <c r="G522" s="67"/>
      <c r="H522" s="76"/>
      <c r="I522" s="118">
        <v>0</v>
      </c>
      <c r="J522" s="67"/>
      <c r="K522" s="67"/>
      <c r="L522" s="67"/>
      <c r="M522" s="67"/>
    </row>
    <row r="523" spans="1:13" hidden="1" x14ac:dyDescent="0.2">
      <c r="A523" s="161"/>
      <c r="B523" s="36"/>
      <c r="C523" s="37">
        <v>7170012</v>
      </c>
      <c r="D523" s="37" t="s">
        <v>274</v>
      </c>
      <c r="E523" s="118">
        <v>0</v>
      </c>
      <c r="F523" s="67"/>
      <c r="G523" s="67"/>
      <c r="H523" s="86"/>
      <c r="I523" s="118">
        <v>0</v>
      </c>
      <c r="J523" s="67"/>
      <c r="K523" s="67"/>
      <c r="L523" s="67"/>
      <c r="M523" s="67"/>
    </row>
    <row r="524" spans="1:13" x14ac:dyDescent="0.2">
      <c r="A524" s="161"/>
      <c r="B524" s="36"/>
      <c r="C524" s="37">
        <v>7170016</v>
      </c>
      <c r="D524" s="37" t="s">
        <v>525</v>
      </c>
      <c r="E524" s="118">
        <v>2.2000000000000002</v>
      </c>
      <c r="F524" s="66"/>
      <c r="G524" s="67"/>
      <c r="H524" s="98"/>
      <c r="I524" s="118">
        <v>0</v>
      </c>
      <c r="J524" s="67">
        <v>3</v>
      </c>
      <c r="K524" s="67">
        <v>3</v>
      </c>
      <c r="L524" s="67">
        <v>3</v>
      </c>
      <c r="M524" s="67">
        <v>3</v>
      </c>
    </row>
    <row r="525" spans="1:13" x14ac:dyDescent="0.2">
      <c r="A525" s="161"/>
      <c r="B525" s="36"/>
      <c r="C525" s="37">
        <v>7170017</v>
      </c>
      <c r="D525" s="37" t="s">
        <v>328</v>
      </c>
      <c r="E525" s="118">
        <v>0</v>
      </c>
      <c r="F525" s="67"/>
      <c r="G525" s="67"/>
      <c r="H525" s="86"/>
      <c r="I525" s="118">
        <v>0</v>
      </c>
      <c r="J525" s="67">
        <v>2.8</v>
      </c>
      <c r="K525" s="67">
        <v>2.8</v>
      </c>
      <c r="L525" s="67">
        <v>0</v>
      </c>
      <c r="M525" s="67">
        <v>0</v>
      </c>
    </row>
    <row r="526" spans="1:13" x14ac:dyDescent="0.2">
      <c r="A526" s="161"/>
      <c r="B526" s="36" t="s">
        <v>267</v>
      </c>
      <c r="C526" s="36"/>
      <c r="D526" s="36" t="s">
        <v>268</v>
      </c>
      <c r="E526" s="122">
        <f t="shared" ref="E526:M526" si="65">SUM(E527:E533)</f>
        <v>3</v>
      </c>
      <c r="F526" s="122">
        <f t="shared" si="65"/>
        <v>0</v>
      </c>
      <c r="G526" s="122">
        <f t="shared" si="65"/>
        <v>0</v>
      </c>
      <c r="H526" s="122">
        <f t="shared" si="65"/>
        <v>0</v>
      </c>
      <c r="I526" s="122">
        <f t="shared" si="65"/>
        <v>21.2</v>
      </c>
      <c r="J526" s="93">
        <f t="shared" si="65"/>
        <v>53.599999999999994</v>
      </c>
      <c r="K526" s="93">
        <f t="shared" si="65"/>
        <v>53.599999999999994</v>
      </c>
      <c r="L526" s="93">
        <f t="shared" si="65"/>
        <v>51</v>
      </c>
      <c r="M526" s="93">
        <f t="shared" si="65"/>
        <v>51</v>
      </c>
    </row>
    <row r="527" spans="1:13" x14ac:dyDescent="0.2">
      <c r="A527" s="161"/>
      <c r="B527" s="36"/>
      <c r="C527" s="37">
        <v>7170011</v>
      </c>
      <c r="D527" s="37" t="s">
        <v>314</v>
      </c>
      <c r="E527" s="118">
        <v>0</v>
      </c>
      <c r="F527" s="118"/>
      <c r="G527" s="118"/>
      <c r="H527" s="118"/>
      <c r="I527" s="118">
        <v>0</v>
      </c>
      <c r="J527" s="118">
        <v>5.5</v>
      </c>
      <c r="K527" s="118">
        <v>5.5</v>
      </c>
      <c r="L527" s="118">
        <v>0</v>
      </c>
      <c r="M527" s="118">
        <v>0</v>
      </c>
    </row>
    <row r="528" spans="1:13" x14ac:dyDescent="0.2">
      <c r="A528" s="161"/>
      <c r="B528" s="36"/>
      <c r="C528" s="37">
        <v>7170012</v>
      </c>
      <c r="D528" s="37" t="s">
        <v>315</v>
      </c>
      <c r="E528" s="118">
        <v>3</v>
      </c>
      <c r="F528" s="118"/>
      <c r="G528" s="118"/>
      <c r="H528" s="118"/>
      <c r="I528" s="118">
        <v>20.399999999999999</v>
      </c>
      <c r="J528" s="118">
        <v>0</v>
      </c>
      <c r="K528" s="118">
        <v>0</v>
      </c>
      <c r="L528" s="118">
        <v>0</v>
      </c>
      <c r="M528" s="118">
        <v>0</v>
      </c>
    </row>
    <row r="529" spans="1:13" x14ac:dyDescent="0.2">
      <c r="A529" s="160"/>
      <c r="B529" s="36"/>
      <c r="C529" s="44">
        <v>717001</v>
      </c>
      <c r="D529" s="37" t="s">
        <v>323</v>
      </c>
      <c r="E529" s="118">
        <v>0</v>
      </c>
      <c r="F529" s="67"/>
      <c r="G529" s="67"/>
      <c r="H529" s="76"/>
      <c r="I529" s="118">
        <v>0</v>
      </c>
      <c r="J529" s="67">
        <v>13.6</v>
      </c>
      <c r="K529" s="67">
        <v>13.6</v>
      </c>
      <c r="L529" s="67">
        <v>27</v>
      </c>
      <c r="M529" s="67">
        <v>27</v>
      </c>
    </row>
    <row r="530" spans="1:13" x14ac:dyDescent="0.2">
      <c r="A530" s="161"/>
      <c r="B530" s="36"/>
      <c r="C530" s="44">
        <v>717001</v>
      </c>
      <c r="D530" s="37" t="s">
        <v>324</v>
      </c>
      <c r="E530" s="118">
        <v>0</v>
      </c>
      <c r="F530" s="66"/>
      <c r="G530" s="67"/>
      <c r="H530" s="94"/>
      <c r="I530" s="118">
        <v>0</v>
      </c>
      <c r="J530" s="67">
        <v>10.7</v>
      </c>
      <c r="K530" s="67">
        <v>10.7</v>
      </c>
      <c r="L530" s="67">
        <v>0</v>
      </c>
      <c r="M530" s="67">
        <v>0</v>
      </c>
    </row>
    <row r="531" spans="1:13" x14ac:dyDescent="0.2">
      <c r="A531" s="161"/>
      <c r="B531" s="36"/>
      <c r="C531" s="44"/>
      <c r="D531" s="37" t="s">
        <v>465</v>
      </c>
      <c r="E531" s="118">
        <v>0</v>
      </c>
      <c r="F531" s="66"/>
      <c r="G531" s="67"/>
      <c r="H531" s="94"/>
      <c r="I531" s="118">
        <v>0</v>
      </c>
      <c r="J531" s="67">
        <v>3</v>
      </c>
      <c r="K531" s="67">
        <v>3</v>
      </c>
      <c r="L531" s="67">
        <v>4</v>
      </c>
      <c r="M531" s="67">
        <v>4</v>
      </c>
    </row>
    <row r="532" spans="1:13" x14ac:dyDescent="0.2">
      <c r="A532" s="161"/>
      <c r="B532" s="36"/>
      <c r="C532" s="37">
        <v>7161</v>
      </c>
      <c r="D532" s="37" t="s">
        <v>341</v>
      </c>
      <c r="E532" s="118">
        <v>0</v>
      </c>
      <c r="F532" s="67"/>
      <c r="G532" s="67"/>
      <c r="H532" s="76"/>
      <c r="I532" s="118">
        <v>0.8</v>
      </c>
      <c r="J532" s="67">
        <v>14.4</v>
      </c>
      <c r="K532" s="67">
        <v>14.4</v>
      </c>
      <c r="L532" s="67">
        <v>20</v>
      </c>
      <c r="M532" s="67">
        <v>20</v>
      </c>
    </row>
    <row r="533" spans="1:13" x14ac:dyDescent="0.2">
      <c r="A533" s="161"/>
      <c r="B533" s="36"/>
      <c r="C533" s="37">
        <v>717</v>
      </c>
      <c r="D533" s="37" t="s">
        <v>373</v>
      </c>
      <c r="E533" s="118">
        <v>0</v>
      </c>
      <c r="F533" s="67"/>
      <c r="G533" s="67"/>
      <c r="H533" s="76"/>
      <c r="I533" s="118">
        <v>0</v>
      </c>
      <c r="J533" s="67">
        <v>6.4</v>
      </c>
      <c r="K533" s="67">
        <v>6.4</v>
      </c>
      <c r="L533" s="67">
        <v>0</v>
      </c>
      <c r="M533" s="67">
        <v>0</v>
      </c>
    </row>
    <row r="534" spans="1:13" x14ac:dyDescent="0.2">
      <c r="A534" s="161"/>
      <c r="B534" s="36" t="s">
        <v>228</v>
      </c>
      <c r="C534" s="36"/>
      <c r="D534" s="36" t="s">
        <v>229</v>
      </c>
      <c r="E534" s="122">
        <f t="shared" ref="E534:M534" si="66">SUM(E535:E543)</f>
        <v>76.599999999999994</v>
      </c>
      <c r="F534" s="122">
        <f t="shared" si="66"/>
        <v>0</v>
      </c>
      <c r="G534" s="122">
        <f t="shared" si="66"/>
        <v>0</v>
      </c>
      <c r="H534" s="122">
        <f t="shared" si="66"/>
        <v>0</v>
      </c>
      <c r="I534" s="122">
        <f t="shared" si="66"/>
        <v>47.2</v>
      </c>
      <c r="J534" s="122">
        <f t="shared" si="66"/>
        <v>89.9</v>
      </c>
      <c r="K534" s="122">
        <f t="shared" si="66"/>
        <v>89.9</v>
      </c>
      <c r="L534" s="122">
        <f t="shared" si="66"/>
        <v>171.9</v>
      </c>
      <c r="M534" s="122">
        <f t="shared" si="66"/>
        <v>203.9</v>
      </c>
    </row>
    <row r="535" spans="1:13" x14ac:dyDescent="0.2">
      <c r="A535" s="161"/>
      <c r="B535" s="36"/>
      <c r="C535" s="37">
        <v>7170024</v>
      </c>
      <c r="D535" s="37" t="s">
        <v>502</v>
      </c>
      <c r="E535" s="118">
        <v>30.3</v>
      </c>
      <c r="F535" s="67"/>
      <c r="G535" s="67"/>
      <c r="H535" s="86"/>
      <c r="I535" s="118">
        <v>47.2</v>
      </c>
      <c r="J535" s="67">
        <v>48.9</v>
      </c>
      <c r="K535" s="67">
        <v>48.9</v>
      </c>
      <c r="L535" s="67">
        <v>48.9</v>
      </c>
      <c r="M535" s="67">
        <v>48.9</v>
      </c>
    </row>
    <row r="536" spans="1:13" x14ac:dyDescent="0.2">
      <c r="A536" s="161"/>
      <c r="B536" s="36"/>
      <c r="C536" s="37">
        <v>713005</v>
      </c>
      <c r="D536" s="37" t="s">
        <v>230</v>
      </c>
      <c r="E536" s="118">
        <v>1.7</v>
      </c>
      <c r="F536" s="67"/>
      <c r="G536" s="67"/>
      <c r="H536" s="76"/>
      <c r="I536" s="118">
        <v>0</v>
      </c>
      <c r="J536" s="67">
        <v>20.8</v>
      </c>
      <c r="K536" s="67">
        <v>20.8</v>
      </c>
      <c r="L536" s="67">
        <v>18</v>
      </c>
      <c r="M536" s="67">
        <v>0</v>
      </c>
    </row>
    <row r="537" spans="1:13" x14ac:dyDescent="0.2">
      <c r="A537" s="161"/>
      <c r="B537" s="36"/>
      <c r="C537" s="37">
        <v>713004</v>
      </c>
      <c r="D537" s="37" t="s">
        <v>497</v>
      </c>
      <c r="E537" s="118">
        <v>0</v>
      </c>
      <c r="F537" s="67"/>
      <c r="G537" s="67"/>
      <c r="H537" s="76"/>
      <c r="I537" s="118">
        <v>0</v>
      </c>
      <c r="J537" s="67">
        <v>3</v>
      </c>
      <c r="K537" s="67">
        <v>3</v>
      </c>
      <c r="L537" s="67">
        <v>0</v>
      </c>
      <c r="M537" s="67">
        <v>0</v>
      </c>
    </row>
    <row r="538" spans="1:13" x14ac:dyDescent="0.2">
      <c r="A538" s="161"/>
      <c r="B538" s="36"/>
      <c r="C538" s="37">
        <v>716</v>
      </c>
      <c r="D538" s="37" t="s">
        <v>366</v>
      </c>
      <c r="E538" s="118">
        <v>0</v>
      </c>
      <c r="F538" s="67"/>
      <c r="G538" s="67"/>
      <c r="H538" s="76"/>
      <c r="I538" s="118">
        <v>0</v>
      </c>
      <c r="J538" s="67">
        <v>5</v>
      </c>
      <c r="K538" s="67">
        <v>5</v>
      </c>
      <c r="L538" s="67">
        <v>5</v>
      </c>
      <c r="M538" s="67">
        <v>5</v>
      </c>
    </row>
    <row r="539" spans="1:13" x14ac:dyDescent="0.2">
      <c r="A539" s="161"/>
      <c r="B539" s="36"/>
      <c r="C539" s="37"/>
      <c r="D539" s="37" t="s">
        <v>466</v>
      </c>
      <c r="E539" s="118">
        <v>0</v>
      </c>
      <c r="F539" s="67"/>
      <c r="G539" s="67"/>
      <c r="H539" s="76"/>
      <c r="I539" s="118">
        <v>0</v>
      </c>
      <c r="J539" s="67">
        <v>10</v>
      </c>
      <c r="K539" s="67">
        <v>10</v>
      </c>
      <c r="L539" s="67">
        <v>0</v>
      </c>
      <c r="M539" s="67">
        <v>0</v>
      </c>
    </row>
    <row r="540" spans="1:13" x14ac:dyDescent="0.2">
      <c r="A540" s="161"/>
      <c r="B540" s="36"/>
      <c r="C540" s="37">
        <v>716</v>
      </c>
      <c r="D540" s="37" t="s">
        <v>276</v>
      </c>
      <c r="E540" s="118">
        <v>3</v>
      </c>
      <c r="F540" s="89"/>
      <c r="G540" s="67"/>
      <c r="H540" s="76"/>
      <c r="I540" s="118">
        <v>0</v>
      </c>
      <c r="J540" s="67">
        <v>2.2000000000000002</v>
      </c>
      <c r="K540" s="67">
        <v>2.2000000000000002</v>
      </c>
      <c r="L540" s="67">
        <v>0</v>
      </c>
      <c r="M540" s="67">
        <v>0</v>
      </c>
    </row>
    <row r="541" spans="1:13" x14ac:dyDescent="0.2">
      <c r="A541" s="160"/>
      <c r="B541" s="36"/>
      <c r="C541" s="37" t="s">
        <v>342</v>
      </c>
      <c r="D541" s="37" t="s">
        <v>231</v>
      </c>
      <c r="E541" s="118">
        <v>7</v>
      </c>
      <c r="F541" s="89"/>
      <c r="G541" s="67"/>
      <c r="H541" s="76"/>
      <c r="I541" s="118">
        <v>0</v>
      </c>
      <c r="J541" s="67">
        <v>0</v>
      </c>
      <c r="K541" s="67">
        <v>0</v>
      </c>
      <c r="L541" s="67">
        <v>0</v>
      </c>
      <c r="M541" s="67">
        <v>0</v>
      </c>
    </row>
    <row r="542" spans="1:13" x14ac:dyDescent="0.2">
      <c r="A542" s="161"/>
      <c r="B542" s="36"/>
      <c r="C542" s="37"/>
      <c r="D542" s="37" t="s">
        <v>520</v>
      </c>
      <c r="E542" s="118">
        <v>30.8</v>
      </c>
      <c r="F542" s="89"/>
      <c r="G542" s="67"/>
      <c r="H542" s="76"/>
      <c r="I542" s="118">
        <v>0</v>
      </c>
      <c r="J542" s="67">
        <v>0</v>
      </c>
      <c r="K542" s="67">
        <v>0</v>
      </c>
      <c r="L542" s="67">
        <v>0</v>
      </c>
      <c r="M542" s="67">
        <v>0</v>
      </c>
    </row>
    <row r="543" spans="1:13" x14ac:dyDescent="0.2">
      <c r="A543" s="160"/>
      <c r="B543" s="36"/>
      <c r="C543" s="37"/>
      <c r="D543" s="37" t="s">
        <v>528</v>
      </c>
      <c r="E543" s="118">
        <v>3.8</v>
      </c>
      <c r="F543" s="66"/>
      <c r="G543" s="67"/>
      <c r="H543" s="94"/>
      <c r="I543" s="118">
        <v>0</v>
      </c>
      <c r="J543" s="67">
        <v>0</v>
      </c>
      <c r="K543" s="67">
        <v>0</v>
      </c>
      <c r="L543" s="65">
        <v>100</v>
      </c>
      <c r="M543" s="65">
        <v>150</v>
      </c>
    </row>
    <row r="544" spans="1:13" x14ac:dyDescent="0.2">
      <c r="A544" s="160"/>
      <c r="B544" s="36" t="s">
        <v>540</v>
      </c>
      <c r="C544" s="36"/>
      <c r="D544" s="36" t="s">
        <v>233</v>
      </c>
      <c r="E544" s="122">
        <f t="shared" ref="E544:M544" si="67">SUM(E545:E547)</f>
        <v>0.8</v>
      </c>
      <c r="F544" s="122">
        <f t="shared" si="67"/>
        <v>0</v>
      </c>
      <c r="G544" s="122">
        <f t="shared" si="67"/>
        <v>0</v>
      </c>
      <c r="H544" s="122">
        <f t="shared" si="67"/>
        <v>0</v>
      </c>
      <c r="I544" s="122">
        <f t="shared" si="67"/>
        <v>16.8</v>
      </c>
      <c r="J544" s="122">
        <f t="shared" si="67"/>
        <v>40</v>
      </c>
      <c r="K544" s="122">
        <f t="shared" si="67"/>
        <v>40</v>
      </c>
      <c r="L544" s="122">
        <f t="shared" si="67"/>
        <v>40</v>
      </c>
      <c r="M544" s="122">
        <f t="shared" si="67"/>
        <v>30</v>
      </c>
    </row>
    <row r="545" spans="1:13" x14ac:dyDescent="0.2">
      <c r="A545" s="161"/>
      <c r="B545" s="79"/>
      <c r="C545" s="37">
        <v>716</v>
      </c>
      <c r="D545" s="37" t="s">
        <v>343</v>
      </c>
      <c r="E545" s="118">
        <v>0</v>
      </c>
      <c r="F545" s="89"/>
      <c r="G545" s="67"/>
      <c r="H545" s="83"/>
      <c r="I545" s="118">
        <v>16.8</v>
      </c>
      <c r="J545" s="67">
        <v>0</v>
      </c>
      <c r="K545" s="67">
        <v>0</v>
      </c>
      <c r="L545" s="67">
        <v>0</v>
      </c>
      <c r="M545" s="67">
        <v>0</v>
      </c>
    </row>
    <row r="546" spans="1:13" x14ac:dyDescent="0.2">
      <c r="A546" s="161"/>
      <c r="B546" s="36"/>
      <c r="C546" s="37">
        <v>7170022</v>
      </c>
      <c r="D546" s="37" t="s">
        <v>234</v>
      </c>
      <c r="E546" s="118">
        <v>0.8</v>
      </c>
      <c r="F546" s="89"/>
      <c r="G546" s="67"/>
      <c r="H546" s="83"/>
      <c r="I546" s="118">
        <v>0</v>
      </c>
      <c r="J546" s="67">
        <v>30</v>
      </c>
      <c r="K546" s="67">
        <v>30</v>
      </c>
      <c r="L546" s="67">
        <v>30</v>
      </c>
      <c r="M546" s="67">
        <v>30</v>
      </c>
    </row>
    <row r="547" spans="1:13" x14ac:dyDescent="0.2">
      <c r="A547" s="161"/>
      <c r="B547" s="36"/>
      <c r="C547" s="37"/>
      <c r="D547" s="37" t="s">
        <v>467</v>
      </c>
      <c r="E547" s="118">
        <v>0</v>
      </c>
      <c r="F547" s="139"/>
      <c r="G547" s="118"/>
      <c r="H547" s="135"/>
      <c r="I547" s="118">
        <v>0</v>
      </c>
      <c r="J547" s="118">
        <v>10</v>
      </c>
      <c r="K547" s="118">
        <v>10</v>
      </c>
      <c r="L547" s="118">
        <v>10</v>
      </c>
      <c r="M547" s="118">
        <v>0</v>
      </c>
    </row>
    <row r="548" spans="1:13" x14ac:dyDescent="0.2">
      <c r="A548" s="161"/>
      <c r="B548" s="36" t="s">
        <v>173</v>
      </c>
      <c r="C548" s="36"/>
      <c r="D548" s="36" t="s">
        <v>235</v>
      </c>
      <c r="E548" s="122">
        <f t="shared" ref="E548:M548" si="68">SUM(E549:E549)</f>
        <v>0</v>
      </c>
      <c r="F548" s="122">
        <f t="shared" si="68"/>
        <v>0</v>
      </c>
      <c r="G548" s="122">
        <f t="shared" si="68"/>
        <v>0</v>
      </c>
      <c r="H548" s="122">
        <f t="shared" si="68"/>
        <v>0</v>
      </c>
      <c r="I548" s="122">
        <f t="shared" si="68"/>
        <v>0</v>
      </c>
      <c r="J548" s="122">
        <f t="shared" si="68"/>
        <v>3</v>
      </c>
      <c r="K548" s="122">
        <f t="shared" si="68"/>
        <v>3</v>
      </c>
      <c r="L548" s="122">
        <f t="shared" si="68"/>
        <v>0</v>
      </c>
      <c r="M548" s="122">
        <f t="shared" si="68"/>
        <v>0</v>
      </c>
    </row>
    <row r="549" spans="1:13" x14ac:dyDescent="0.2">
      <c r="A549" s="161"/>
      <c r="B549" s="36"/>
      <c r="C549" s="37">
        <v>7170021</v>
      </c>
      <c r="D549" s="37" t="s">
        <v>534</v>
      </c>
      <c r="E549" s="118">
        <v>0</v>
      </c>
      <c r="F549" s="89"/>
      <c r="G549" s="67"/>
      <c r="H549" s="83"/>
      <c r="I549" s="118">
        <v>0</v>
      </c>
      <c r="J549" s="121">
        <v>3</v>
      </c>
      <c r="K549" s="121">
        <v>3</v>
      </c>
      <c r="L549" s="121">
        <v>0</v>
      </c>
      <c r="M549" s="121">
        <v>0</v>
      </c>
    </row>
    <row r="550" spans="1:13" x14ac:dyDescent="0.2">
      <c r="A550" s="160"/>
      <c r="B550" s="36" t="s">
        <v>236</v>
      </c>
      <c r="C550" s="36"/>
      <c r="D550" s="36" t="s">
        <v>237</v>
      </c>
      <c r="E550" s="122">
        <f>SUM(E552:E557)</f>
        <v>1.1000000000000001</v>
      </c>
      <c r="F550" s="122">
        <f>SUM(F552:F557)</f>
        <v>0</v>
      </c>
      <c r="G550" s="122">
        <f>SUM(G552:G557)</f>
        <v>0</v>
      </c>
      <c r="H550" s="122">
        <f>SUM(H552:H557)</f>
        <v>0</v>
      </c>
      <c r="I550" s="122">
        <f>SUM(I551:I557)</f>
        <v>15.6</v>
      </c>
      <c r="J550" s="122">
        <f>SUM(J551:J557)</f>
        <v>1008</v>
      </c>
      <c r="K550" s="122">
        <f>SUM(K551:K557)</f>
        <v>1008</v>
      </c>
      <c r="L550" s="122">
        <f>SUM(L551:L557)</f>
        <v>0</v>
      </c>
      <c r="M550" s="122">
        <f>SUM(M551:M557)</f>
        <v>0</v>
      </c>
    </row>
    <row r="551" spans="1:13" x14ac:dyDescent="0.2">
      <c r="A551" s="160"/>
      <c r="B551" s="36"/>
      <c r="C551" s="84">
        <v>712001</v>
      </c>
      <c r="D551" s="84" t="s">
        <v>474</v>
      </c>
      <c r="E551" s="121">
        <v>0</v>
      </c>
      <c r="F551" s="121"/>
      <c r="G551" s="121"/>
      <c r="H551" s="121"/>
      <c r="I551" s="121">
        <v>0</v>
      </c>
      <c r="J551" s="121">
        <v>27.4</v>
      </c>
      <c r="K551" s="121">
        <v>27.4</v>
      </c>
      <c r="L551" s="121">
        <v>0</v>
      </c>
      <c r="M551" s="121">
        <v>0</v>
      </c>
    </row>
    <row r="552" spans="1:13" x14ac:dyDescent="0.2">
      <c r="A552" s="161"/>
      <c r="B552" s="37"/>
      <c r="C552" s="37">
        <v>717</v>
      </c>
      <c r="D552" s="37" t="s">
        <v>367</v>
      </c>
      <c r="E552" s="118">
        <v>0</v>
      </c>
      <c r="F552" s="80"/>
      <c r="G552" s="80"/>
      <c r="H552" s="82"/>
      <c r="I552" s="118">
        <v>0</v>
      </c>
      <c r="J552" s="67">
        <v>220.2</v>
      </c>
      <c r="K552" s="67">
        <v>220.2</v>
      </c>
      <c r="L552" s="121">
        <v>0</v>
      </c>
      <c r="M552" s="121">
        <v>0</v>
      </c>
    </row>
    <row r="553" spans="1:13" x14ac:dyDescent="0.2">
      <c r="A553" s="161"/>
      <c r="B553" s="37"/>
      <c r="C553" s="37"/>
      <c r="D553" s="37" t="s">
        <v>453</v>
      </c>
      <c r="E553" s="118">
        <v>0</v>
      </c>
      <c r="F553" s="80"/>
      <c r="G553" s="80"/>
      <c r="H553" s="82"/>
      <c r="I553" s="118">
        <v>0</v>
      </c>
      <c r="J553" s="67">
        <v>339.2</v>
      </c>
      <c r="K553" s="67">
        <v>339.2</v>
      </c>
      <c r="L553" s="121">
        <v>0</v>
      </c>
      <c r="M553" s="121">
        <v>0</v>
      </c>
    </row>
    <row r="554" spans="1:13" x14ac:dyDescent="0.2">
      <c r="A554" s="161"/>
      <c r="B554" s="37"/>
      <c r="C554" s="37"/>
      <c r="D554" s="37" t="s">
        <v>521</v>
      </c>
      <c r="E554" s="118">
        <v>1.1000000000000001</v>
      </c>
      <c r="F554" s="80"/>
      <c r="G554" s="80"/>
      <c r="H554" s="82">
        <v>0</v>
      </c>
      <c r="I554" s="118">
        <v>0</v>
      </c>
      <c r="J554" s="183">
        <v>0</v>
      </c>
      <c r="K554" s="183">
        <v>0</v>
      </c>
      <c r="L554" s="185">
        <v>0</v>
      </c>
      <c r="M554" s="185">
        <v>0</v>
      </c>
    </row>
    <row r="555" spans="1:13" x14ac:dyDescent="0.2">
      <c r="A555" s="161"/>
      <c r="B555" s="36"/>
      <c r="C555" s="37"/>
      <c r="D555" s="37" t="s">
        <v>468</v>
      </c>
      <c r="E555" s="118">
        <v>0</v>
      </c>
      <c r="F555" s="66"/>
      <c r="G555" s="67"/>
      <c r="H555" s="94"/>
      <c r="I555" s="118">
        <v>0</v>
      </c>
      <c r="J555" s="67">
        <v>421.2</v>
      </c>
      <c r="K555" s="67">
        <v>421.2</v>
      </c>
      <c r="L555" s="121">
        <v>0</v>
      </c>
      <c r="M555" s="121">
        <v>0</v>
      </c>
    </row>
    <row r="556" spans="1:13" x14ac:dyDescent="0.2">
      <c r="A556" s="161"/>
      <c r="B556" s="36"/>
      <c r="C556" s="37">
        <v>716</v>
      </c>
      <c r="D556" s="37" t="s">
        <v>238</v>
      </c>
      <c r="E556" s="118">
        <v>0</v>
      </c>
      <c r="F556" s="66"/>
      <c r="G556" s="67"/>
      <c r="H556" s="94"/>
      <c r="I556" s="118">
        <v>2.1</v>
      </c>
      <c r="J556" s="67">
        <v>0</v>
      </c>
      <c r="K556" s="67">
        <v>0</v>
      </c>
      <c r="L556" s="121">
        <v>0</v>
      </c>
      <c r="M556" s="121">
        <v>0</v>
      </c>
    </row>
    <row r="557" spans="1:13" x14ac:dyDescent="0.2">
      <c r="A557" s="161"/>
      <c r="B557" s="79"/>
      <c r="C557" s="37">
        <v>716</v>
      </c>
      <c r="D557" s="37" t="s">
        <v>409</v>
      </c>
      <c r="E557" s="118">
        <v>0</v>
      </c>
      <c r="F557" s="89"/>
      <c r="G557" s="67"/>
      <c r="H557" s="83"/>
      <c r="I557" s="118">
        <v>13.5</v>
      </c>
      <c r="J557" s="121">
        <v>0</v>
      </c>
      <c r="K557" s="121">
        <v>0</v>
      </c>
      <c r="L557" s="121">
        <v>0</v>
      </c>
      <c r="M557" s="121">
        <v>0</v>
      </c>
    </row>
    <row r="558" spans="1:13" x14ac:dyDescent="0.2">
      <c r="A558" s="161"/>
      <c r="B558" s="36" t="s">
        <v>239</v>
      </c>
      <c r="C558" s="36">
        <v>717</v>
      </c>
      <c r="D558" s="36" t="s">
        <v>240</v>
      </c>
      <c r="E558" s="122">
        <f>SUM(E559:E562)</f>
        <v>27.300000000000004</v>
      </c>
      <c r="F558" s="122">
        <f t="shared" ref="F558:M558" si="69">SUM(F559:F562)</f>
        <v>0</v>
      </c>
      <c r="G558" s="122">
        <f t="shared" si="69"/>
        <v>0</v>
      </c>
      <c r="H558" s="122">
        <f t="shared" si="69"/>
        <v>0</v>
      </c>
      <c r="I558" s="122">
        <f t="shared" si="69"/>
        <v>9.1999999999999993</v>
      </c>
      <c r="J558" s="122">
        <f t="shared" si="69"/>
        <v>580</v>
      </c>
      <c r="K558" s="122">
        <f t="shared" si="69"/>
        <v>580</v>
      </c>
      <c r="L558" s="122">
        <f t="shared" si="69"/>
        <v>90</v>
      </c>
      <c r="M558" s="122">
        <f t="shared" si="69"/>
        <v>90</v>
      </c>
    </row>
    <row r="559" spans="1:13" x14ac:dyDescent="0.2">
      <c r="A559" s="160"/>
      <c r="B559" s="36"/>
      <c r="C559" s="37">
        <v>717</v>
      </c>
      <c r="D559" s="37" t="s">
        <v>522</v>
      </c>
      <c r="E559" s="118">
        <v>16.600000000000001</v>
      </c>
      <c r="F559" s="89"/>
      <c r="G559" s="67"/>
      <c r="H559" s="83"/>
      <c r="I559" s="118">
        <v>6.1</v>
      </c>
      <c r="J559" s="67">
        <v>490</v>
      </c>
      <c r="K559" s="67">
        <v>490</v>
      </c>
      <c r="L559" s="67">
        <v>0</v>
      </c>
      <c r="M559" s="67">
        <v>0</v>
      </c>
    </row>
    <row r="560" spans="1:13" x14ac:dyDescent="0.2">
      <c r="A560" s="161"/>
      <c r="B560" s="36"/>
      <c r="C560" s="37">
        <v>717</v>
      </c>
      <c r="D560" s="37" t="s">
        <v>523</v>
      </c>
      <c r="E560" s="118">
        <v>10.1</v>
      </c>
      <c r="F560" s="89"/>
      <c r="G560" s="67"/>
      <c r="H560" s="83"/>
      <c r="I560" s="118">
        <v>0</v>
      </c>
      <c r="J560" s="67">
        <v>0</v>
      </c>
      <c r="K560" s="67">
        <v>0</v>
      </c>
      <c r="L560" s="67">
        <v>0</v>
      </c>
      <c r="M560" s="67">
        <v>0</v>
      </c>
    </row>
    <row r="561" spans="1:13" x14ac:dyDescent="0.2">
      <c r="A561" s="160"/>
      <c r="B561" s="36"/>
      <c r="C561" s="37">
        <v>717</v>
      </c>
      <c r="D561" s="37" t="s">
        <v>364</v>
      </c>
      <c r="E561" s="118">
        <v>0</v>
      </c>
      <c r="F561" s="74"/>
      <c r="G561" s="74"/>
      <c r="H561" s="75"/>
      <c r="I561" s="118">
        <v>0</v>
      </c>
      <c r="J561" s="67">
        <v>90</v>
      </c>
      <c r="K561" s="67">
        <v>90</v>
      </c>
      <c r="L561" s="67">
        <v>90</v>
      </c>
      <c r="M561" s="67">
        <v>90</v>
      </c>
    </row>
    <row r="562" spans="1:13" x14ac:dyDescent="0.2">
      <c r="A562" s="160"/>
      <c r="B562" s="36"/>
      <c r="C562" s="37">
        <v>716</v>
      </c>
      <c r="D562" s="37" t="s">
        <v>524</v>
      </c>
      <c r="E562" s="118">
        <v>0.6</v>
      </c>
      <c r="F562" s="120"/>
      <c r="G562" s="120"/>
      <c r="H562" s="152">
        <v>0</v>
      </c>
      <c r="I562" s="118">
        <v>3.1</v>
      </c>
      <c r="J562" s="118">
        <v>0</v>
      </c>
      <c r="K562" s="118">
        <v>0</v>
      </c>
      <c r="L562" s="118">
        <v>0</v>
      </c>
      <c r="M562" s="118">
        <v>0</v>
      </c>
    </row>
    <row r="563" spans="1:13" x14ac:dyDescent="0.2">
      <c r="A563" s="161"/>
      <c r="B563" s="99" t="s">
        <v>124</v>
      </c>
      <c r="C563" s="99"/>
      <c r="D563" s="99" t="s">
        <v>125</v>
      </c>
      <c r="E563" s="124">
        <f>SUM(E564)</f>
        <v>0</v>
      </c>
      <c r="F563" s="124">
        <f t="shared" ref="F563:M563" si="70">SUM(F564)</f>
        <v>0</v>
      </c>
      <c r="G563" s="124">
        <f t="shared" si="70"/>
        <v>0</v>
      </c>
      <c r="H563" s="124">
        <f t="shared" si="70"/>
        <v>0</v>
      </c>
      <c r="I563" s="124">
        <f>SUM(I564)</f>
        <v>0</v>
      </c>
      <c r="J563" s="124">
        <f t="shared" si="70"/>
        <v>0</v>
      </c>
      <c r="K563" s="124">
        <f t="shared" si="70"/>
        <v>0</v>
      </c>
      <c r="L563" s="124">
        <f t="shared" si="70"/>
        <v>0</v>
      </c>
      <c r="M563" s="124">
        <f t="shared" si="70"/>
        <v>0</v>
      </c>
    </row>
    <row r="564" spans="1:13" x14ac:dyDescent="0.2">
      <c r="A564" s="167"/>
      <c r="B564" s="36"/>
      <c r="C564" s="37">
        <v>723001</v>
      </c>
      <c r="D564" s="37" t="s">
        <v>351</v>
      </c>
      <c r="E564" s="118">
        <v>0</v>
      </c>
      <c r="F564" s="93"/>
      <c r="G564" s="66"/>
      <c r="H564" s="95"/>
      <c r="I564" s="118">
        <v>0</v>
      </c>
      <c r="J564" s="67">
        <v>0</v>
      </c>
      <c r="K564" s="67">
        <v>0</v>
      </c>
      <c r="L564" s="67">
        <v>0</v>
      </c>
      <c r="M564" s="67">
        <v>0</v>
      </c>
    </row>
    <row r="565" spans="1:13" x14ac:dyDescent="0.2">
      <c r="A565" s="161"/>
      <c r="B565" s="39"/>
      <c r="C565" s="39"/>
      <c r="D565" s="39" t="s">
        <v>395</v>
      </c>
      <c r="E565" s="120">
        <f t="shared" ref="E565:M565" si="71">SUM(E568+E572+E577+E581+E586+E590+E594+E597)</f>
        <v>1418.9</v>
      </c>
      <c r="F565" s="120">
        <f t="shared" si="71"/>
        <v>0</v>
      </c>
      <c r="G565" s="120">
        <f t="shared" si="71"/>
        <v>0</v>
      </c>
      <c r="H565" s="120">
        <f t="shared" si="71"/>
        <v>0</v>
      </c>
      <c r="I565" s="120">
        <f t="shared" si="71"/>
        <v>1533.5000000000002</v>
      </c>
      <c r="J565" s="120">
        <f t="shared" si="71"/>
        <v>1603.4999999999998</v>
      </c>
      <c r="K565" s="120">
        <f t="shared" si="71"/>
        <v>1603.4999999999998</v>
      </c>
      <c r="L565" s="120">
        <f t="shared" si="71"/>
        <v>1667.9999999999998</v>
      </c>
      <c r="M565" s="120">
        <f t="shared" si="71"/>
        <v>1740.9999999999998</v>
      </c>
    </row>
    <row r="566" spans="1:13" x14ac:dyDescent="0.2">
      <c r="A566" s="161"/>
      <c r="B566" s="36"/>
      <c r="C566" s="36"/>
      <c r="D566" s="36" t="s">
        <v>399</v>
      </c>
      <c r="E566" s="122">
        <f t="shared" ref="E566:J566" si="72">SUM(E568 +E577)</f>
        <v>1187.8</v>
      </c>
      <c r="F566" s="122">
        <f t="shared" si="72"/>
        <v>0</v>
      </c>
      <c r="G566" s="122">
        <f t="shared" si="72"/>
        <v>0</v>
      </c>
      <c r="H566" s="122">
        <f t="shared" si="72"/>
        <v>0</v>
      </c>
      <c r="I566" s="122">
        <f t="shared" si="72"/>
        <v>1205</v>
      </c>
      <c r="J566" s="122">
        <f t="shared" si="72"/>
        <v>1240.8</v>
      </c>
      <c r="K566" s="122">
        <f>SUM(K568 +K577)</f>
        <v>1240.8</v>
      </c>
      <c r="L566" s="122">
        <f>SUM(L568 +L577)</f>
        <v>1294.5</v>
      </c>
      <c r="M566" s="122">
        <f>SUM(M568 +M577)</f>
        <v>1354.5</v>
      </c>
    </row>
    <row r="567" spans="1:13" x14ac:dyDescent="0.2">
      <c r="A567" s="161"/>
      <c r="B567" s="36" t="s">
        <v>448</v>
      </c>
      <c r="C567" s="36"/>
      <c r="D567" s="36"/>
      <c r="E567" s="122">
        <f t="shared" ref="E567:M567" si="73">SUM(E572+E581+E597)</f>
        <v>47.400000000000006</v>
      </c>
      <c r="F567" s="122">
        <f t="shared" si="73"/>
        <v>0</v>
      </c>
      <c r="G567" s="122">
        <f t="shared" si="73"/>
        <v>0</v>
      </c>
      <c r="H567" s="122">
        <f t="shared" si="73"/>
        <v>0</v>
      </c>
      <c r="I567" s="122">
        <f t="shared" si="73"/>
        <v>80.3</v>
      </c>
      <c r="J567" s="122">
        <f t="shared" si="73"/>
        <v>69.400000000000006</v>
      </c>
      <c r="K567" s="122">
        <f t="shared" si="73"/>
        <v>69.400000000000006</v>
      </c>
      <c r="L567" s="122">
        <f t="shared" si="73"/>
        <v>73.699999999999989</v>
      </c>
      <c r="M567" s="122">
        <f t="shared" si="73"/>
        <v>79.699999999999989</v>
      </c>
    </row>
    <row r="568" spans="1:13" x14ac:dyDescent="0.2">
      <c r="A568" s="162"/>
      <c r="B568" s="100"/>
      <c r="C568" s="100"/>
      <c r="D568" s="100" t="s">
        <v>389</v>
      </c>
      <c r="E568" s="122">
        <f t="shared" ref="E568:M568" si="74">SUM(E569:E571)</f>
        <v>626</v>
      </c>
      <c r="F568" s="122">
        <f t="shared" si="74"/>
        <v>0</v>
      </c>
      <c r="G568" s="122">
        <f t="shared" si="74"/>
        <v>0</v>
      </c>
      <c r="H568" s="122">
        <f t="shared" si="74"/>
        <v>0</v>
      </c>
      <c r="I568" s="122">
        <f t="shared" si="74"/>
        <v>653.79999999999995</v>
      </c>
      <c r="J568" s="122">
        <f t="shared" si="74"/>
        <v>670.8</v>
      </c>
      <c r="K568" s="122">
        <f t="shared" si="74"/>
        <v>670.8</v>
      </c>
      <c r="L568" s="122">
        <f t="shared" si="74"/>
        <v>694.3</v>
      </c>
      <c r="M568" s="122">
        <f t="shared" si="74"/>
        <v>714.3</v>
      </c>
    </row>
    <row r="569" spans="1:13" x14ac:dyDescent="0.2">
      <c r="A569" s="161"/>
      <c r="B569" s="36"/>
      <c r="C569" s="37">
        <v>610</v>
      </c>
      <c r="D569" s="37" t="s">
        <v>184</v>
      </c>
      <c r="E569" s="118">
        <v>367.3</v>
      </c>
      <c r="F569" s="67"/>
      <c r="G569" s="67"/>
      <c r="H569" s="76"/>
      <c r="I569" s="118">
        <v>388.4</v>
      </c>
      <c r="J569" s="67">
        <v>395.4</v>
      </c>
      <c r="K569" s="67">
        <v>395.4</v>
      </c>
      <c r="L569" s="121">
        <v>410</v>
      </c>
      <c r="M569" s="121">
        <v>420</v>
      </c>
    </row>
    <row r="570" spans="1:13" x14ac:dyDescent="0.2">
      <c r="A570" s="161"/>
      <c r="B570" s="36"/>
      <c r="C570" s="37">
        <v>620</v>
      </c>
      <c r="D570" s="37" t="s">
        <v>116</v>
      </c>
      <c r="E570" s="118">
        <v>136.1</v>
      </c>
      <c r="F570" s="67"/>
      <c r="G570" s="67"/>
      <c r="H570" s="76"/>
      <c r="I570" s="118">
        <v>135.69999999999999</v>
      </c>
      <c r="J570" s="67">
        <v>147.1</v>
      </c>
      <c r="K570" s="67">
        <v>147.1</v>
      </c>
      <c r="L570" s="121">
        <v>156</v>
      </c>
      <c r="M570" s="121">
        <v>166</v>
      </c>
    </row>
    <row r="571" spans="1:13" x14ac:dyDescent="0.2">
      <c r="A571" s="161"/>
      <c r="B571" s="36"/>
      <c r="C571" s="37">
        <v>630</v>
      </c>
      <c r="D571" s="37" t="s">
        <v>117</v>
      </c>
      <c r="E571" s="118">
        <v>122.6</v>
      </c>
      <c r="F571" s="67"/>
      <c r="G571" s="67"/>
      <c r="H571" s="76"/>
      <c r="I571" s="118">
        <v>129.69999999999999</v>
      </c>
      <c r="J571" s="67">
        <v>128.30000000000001</v>
      </c>
      <c r="K571" s="67">
        <v>128.30000000000001</v>
      </c>
      <c r="L571" s="121">
        <v>128.30000000000001</v>
      </c>
      <c r="M571" s="121">
        <v>128.30000000000001</v>
      </c>
    </row>
    <row r="572" spans="1:13" x14ac:dyDescent="0.2">
      <c r="A572" s="161"/>
      <c r="B572" s="100" t="s">
        <v>398</v>
      </c>
      <c r="C572" s="100"/>
      <c r="D572" s="100"/>
      <c r="E572" s="122">
        <f t="shared" ref="E572:M572" si="75">SUM(E573:E576)</f>
        <v>32.300000000000004</v>
      </c>
      <c r="F572" s="122">
        <f t="shared" si="75"/>
        <v>0</v>
      </c>
      <c r="G572" s="122">
        <f t="shared" si="75"/>
        <v>0</v>
      </c>
      <c r="H572" s="122">
        <f t="shared" si="75"/>
        <v>0</v>
      </c>
      <c r="I572" s="122">
        <f t="shared" si="75"/>
        <v>47.4</v>
      </c>
      <c r="J572" s="122">
        <f t="shared" si="75"/>
        <v>40.700000000000003</v>
      </c>
      <c r="K572" s="122">
        <f t="shared" si="75"/>
        <v>40.700000000000003</v>
      </c>
      <c r="L572" s="122">
        <f t="shared" si="75"/>
        <v>44.1</v>
      </c>
      <c r="M572" s="122">
        <f t="shared" si="75"/>
        <v>49.1</v>
      </c>
    </row>
    <row r="573" spans="1:13" x14ac:dyDescent="0.2">
      <c r="A573" s="167"/>
      <c r="B573" s="36"/>
      <c r="C573" s="37">
        <v>630</v>
      </c>
      <c r="D573" s="37" t="s">
        <v>307</v>
      </c>
      <c r="E573" s="118">
        <v>10.6</v>
      </c>
      <c r="F573" s="93"/>
      <c r="G573" s="66"/>
      <c r="H573" s="95"/>
      <c r="I573" s="118">
        <v>10.7</v>
      </c>
      <c r="J573" s="67">
        <v>6.6</v>
      </c>
      <c r="K573" s="67">
        <v>6.6</v>
      </c>
      <c r="L573" s="121">
        <v>10</v>
      </c>
      <c r="M573" s="121">
        <v>15</v>
      </c>
    </row>
    <row r="574" spans="1:13" x14ac:dyDescent="0.2">
      <c r="A574" s="161"/>
      <c r="B574" s="36"/>
      <c r="C574" s="37">
        <v>610</v>
      </c>
      <c r="D574" s="37" t="s">
        <v>308</v>
      </c>
      <c r="E574" s="118">
        <v>6.7</v>
      </c>
      <c r="F574" s="67"/>
      <c r="G574" s="67"/>
      <c r="H574" s="76"/>
      <c r="I574" s="118">
        <v>22.7</v>
      </c>
      <c r="J574" s="67">
        <v>23.5</v>
      </c>
      <c r="K574" s="67">
        <v>23.5</v>
      </c>
      <c r="L574" s="121">
        <v>23.5</v>
      </c>
      <c r="M574" s="121">
        <v>23.5</v>
      </c>
    </row>
    <row r="575" spans="1:13" x14ac:dyDescent="0.2">
      <c r="A575" s="161"/>
      <c r="B575" s="36"/>
      <c r="C575" s="37">
        <v>640</v>
      </c>
      <c r="D575" s="37" t="s">
        <v>390</v>
      </c>
      <c r="E575" s="118">
        <v>13.4</v>
      </c>
      <c r="F575" s="67"/>
      <c r="G575" s="67"/>
      <c r="H575" s="76"/>
      <c r="I575" s="118">
        <v>14</v>
      </c>
      <c r="J575" s="67">
        <v>10.6</v>
      </c>
      <c r="K575" s="67">
        <v>10.6</v>
      </c>
      <c r="L575" s="121">
        <v>10.6</v>
      </c>
      <c r="M575" s="121">
        <v>10.6</v>
      </c>
    </row>
    <row r="576" spans="1:13" x14ac:dyDescent="0.2">
      <c r="A576" s="161"/>
      <c r="B576" s="36"/>
      <c r="C576" s="37">
        <v>640</v>
      </c>
      <c r="D576" s="37" t="s">
        <v>287</v>
      </c>
      <c r="E576" s="118">
        <v>1.6</v>
      </c>
      <c r="F576" s="67"/>
      <c r="G576" s="67"/>
      <c r="H576" s="76"/>
      <c r="I576" s="118">
        <v>0</v>
      </c>
      <c r="J576" s="67">
        <v>0</v>
      </c>
      <c r="K576" s="67">
        <v>0</v>
      </c>
      <c r="L576" s="121">
        <v>0</v>
      </c>
      <c r="M576" s="121">
        <v>0</v>
      </c>
    </row>
    <row r="577" spans="1:13" x14ac:dyDescent="0.2">
      <c r="A577" s="161"/>
      <c r="B577" s="100"/>
      <c r="C577" s="100"/>
      <c r="D577" s="100" t="s">
        <v>391</v>
      </c>
      <c r="E577" s="122">
        <f t="shared" ref="E577:M577" si="76">SUM(E578:E580)</f>
        <v>561.79999999999995</v>
      </c>
      <c r="F577" s="122">
        <f t="shared" si="76"/>
        <v>0</v>
      </c>
      <c r="G577" s="122">
        <f t="shared" si="76"/>
        <v>0</v>
      </c>
      <c r="H577" s="122">
        <f t="shared" si="76"/>
        <v>0</v>
      </c>
      <c r="I577" s="122">
        <f t="shared" si="76"/>
        <v>551.20000000000005</v>
      </c>
      <c r="J577" s="122">
        <f t="shared" si="76"/>
        <v>570</v>
      </c>
      <c r="K577" s="122">
        <f t="shared" si="76"/>
        <v>570</v>
      </c>
      <c r="L577" s="122">
        <f t="shared" si="76"/>
        <v>600.20000000000005</v>
      </c>
      <c r="M577" s="122">
        <f t="shared" si="76"/>
        <v>640.20000000000005</v>
      </c>
    </row>
    <row r="578" spans="1:13" x14ac:dyDescent="0.2">
      <c r="A578" s="161"/>
      <c r="B578" s="36"/>
      <c r="C578" s="37">
        <v>610</v>
      </c>
      <c r="D578" s="37" t="s">
        <v>184</v>
      </c>
      <c r="E578" s="118">
        <v>333.9</v>
      </c>
      <c r="F578" s="67"/>
      <c r="G578" s="67"/>
      <c r="H578" s="76"/>
      <c r="I578" s="118">
        <v>338.8</v>
      </c>
      <c r="J578" s="67">
        <v>372.4</v>
      </c>
      <c r="K578" s="67">
        <v>372.4</v>
      </c>
      <c r="L578" s="121">
        <v>400</v>
      </c>
      <c r="M578" s="121">
        <v>430</v>
      </c>
    </row>
    <row r="579" spans="1:13" x14ac:dyDescent="0.2">
      <c r="A579" s="161"/>
      <c r="B579" s="36"/>
      <c r="C579" s="37">
        <v>620</v>
      </c>
      <c r="D579" s="37" t="s">
        <v>116</v>
      </c>
      <c r="E579" s="118">
        <v>127.2</v>
      </c>
      <c r="F579" s="67"/>
      <c r="G579" s="67"/>
      <c r="H579" s="76"/>
      <c r="I579" s="118">
        <v>118.4</v>
      </c>
      <c r="J579" s="67">
        <v>97.4</v>
      </c>
      <c r="K579" s="67">
        <v>97.4</v>
      </c>
      <c r="L579" s="121">
        <v>100</v>
      </c>
      <c r="M579" s="121">
        <v>110</v>
      </c>
    </row>
    <row r="580" spans="1:13" x14ac:dyDescent="0.2">
      <c r="A580" s="161"/>
      <c r="B580" s="36"/>
      <c r="C580" s="37">
        <v>630</v>
      </c>
      <c r="D580" s="37" t="s">
        <v>117</v>
      </c>
      <c r="E580" s="118">
        <v>100.7</v>
      </c>
      <c r="F580" s="67"/>
      <c r="G580" s="67"/>
      <c r="H580" s="76"/>
      <c r="I580" s="118">
        <v>94</v>
      </c>
      <c r="J580" s="67">
        <v>100.2</v>
      </c>
      <c r="K580" s="67">
        <v>100.2</v>
      </c>
      <c r="L580" s="121">
        <v>100.2</v>
      </c>
      <c r="M580" s="121">
        <v>100.2</v>
      </c>
    </row>
    <row r="581" spans="1:13" x14ac:dyDescent="0.2">
      <c r="A581" s="160"/>
      <c r="B581" s="100" t="s">
        <v>394</v>
      </c>
      <c r="C581" s="100"/>
      <c r="D581" s="100"/>
      <c r="E581" s="122">
        <f t="shared" ref="E581:M581" si="77">SUM(E582:E585)</f>
        <v>13.9</v>
      </c>
      <c r="F581" s="122">
        <f t="shared" si="77"/>
        <v>0</v>
      </c>
      <c r="G581" s="122">
        <f t="shared" si="77"/>
        <v>0</v>
      </c>
      <c r="H581" s="122">
        <f t="shared" si="77"/>
        <v>0</v>
      </c>
      <c r="I581" s="122">
        <f t="shared" si="77"/>
        <v>32.9</v>
      </c>
      <c r="J581" s="122">
        <f t="shared" si="77"/>
        <v>27.6</v>
      </c>
      <c r="K581" s="122">
        <f t="shared" si="77"/>
        <v>27.6</v>
      </c>
      <c r="L581" s="121">
        <f t="shared" si="77"/>
        <v>28.5</v>
      </c>
      <c r="M581" s="121">
        <f t="shared" si="77"/>
        <v>29.5</v>
      </c>
    </row>
    <row r="582" spans="1:13" x14ac:dyDescent="0.2">
      <c r="A582" s="161"/>
      <c r="B582" s="36"/>
      <c r="C582" s="37">
        <v>630</v>
      </c>
      <c r="D582" s="37" t="s">
        <v>307</v>
      </c>
      <c r="E582" s="118">
        <v>10.6</v>
      </c>
      <c r="F582" s="66"/>
      <c r="G582" s="67"/>
      <c r="H582" s="94"/>
      <c r="I582" s="118">
        <v>10.199999999999999</v>
      </c>
      <c r="J582" s="67">
        <v>6.2</v>
      </c>
      <c r="K582" s="67">
        <v>6.2</v>
      </c>
      <c r="L582" s="121">
        <v>6.2</v>
      </c>
      <c r="M582" s="121">
        <v>6.2</v>
      </c>
    </row>
    <row r="583" spans="1:13" x14ac:dyDescent="0.2">
      <c r="A583" s="161"/>
      <c r="B583" s="36"/>
      <c r="C583" s="37">
        <v>610</v>
      </c>
      <c r="D583" s="37" t="s">
        <v>308</v>
      </c>
      <c r="E583" s="118">
        <v>0</v>
      </c>
      <c r="F583" s="67"/>
      <c r="G583" s="67"/>
      <c r="H583" s="76"/>
      <c r="I583" s="118">
        <v>18.100000000000001</v>
      </c>
      <c r="J583" s="67">
        <v>18.100000000000001</v>
      </c>
      <c r="K583" s="67">
        <v>18.100000000000001</v>
      </c>
      <c r="L583" s="121">
        <v>19</v>
      </c>
      <c r="M583" s="121">
        <v>20</v>
      </c>
    </row>
    <row r="584" spans="1:13" x14ac:dyDescent="0.2">
      <c r="A584" s="161"/>
      <c r="B584" s="36"/>
      <c r="C584" s="37">
        <v>640</v>
      </c>
      <c r="D584" s="37" t="s">
        <v>287</v>
      </c>
      <c r="E584" s="118">
        <v>0.9</v>
      </c>
      <c r="F584" s="67"/>
      <c r="G584" s="67"/>
      <c r="H584" s="76"/>
      <c r="I584" s="118">
        <v>0</v>
      </c>
      <c r="J584" s="67">
        <v>0</v>
      </c>
      <c r="K584" s="67">
        <v>0</v>
      </c>
      <c r="L584" s="121">
        <v>0</v>
      </c>
      <c r="M584" s="121">
        <v>0</v>
      </c>
    </row>
    <row r="585" spans="1:13" x14ac:dyDescent="0.2">
      <c r="A585" s="161"/>
      <c r="B585" s="36"/>
      <c r="C585" s="37">
        <v>640</v>
      </c>
      <c r="D585" s="37" t="s">
        <v>392</v>
      </c>
      <c r="E585" s="118">
        <v>2.4</v>
      </c>
      <c r="F585" s="67"/>
      <c r="G585" s="67"/>
      <c r="H585" s="76"/>
      <c r="I585" s="118">
        <v>4.5999999999999996</v>
      </c>
      <c r="J585" s="67">
        <v>3.3</v>
      </c>
      <c r="K585" s="67">
        <v>3.3</v>
      </c>
      <c r="L585" s="121">
        <v>3.3</v>
      </c>
      <c r="M585" s="121">
        <v>3.3</v>
      </c>
    </row>
    <row r="586" spans="1:13" x14ac:dyDescent="0.2">
      <c r="A586" s="161"/>
      <c r="B586" s="36" t="s">
        <v>361</v>
      </c>
      <c r="C586" s="37"/>
      <c r="D586" s="36" t="s">
        <v>363</v>
      </c>
      <c r="E586" s="122">
        <f t="shared" ref="E586:M586" si="78">SUM(E587:E589)</f>
        <v>88.699999999999989</v>
      </c>
      <c r="F586" s="122">
        <f t="shared" si="78"/>
        <v>0</v>
      </c>
      <c r="G586" s="122">
        <f t="shared" si="78"/>
        <v>0</v>
      </c>
      <c r="H586" s="122">
        <f t="shared" si="78"/>
        <v>0</v>
      </c>
      <c r="I586" s="122">
        <f t="shared" si="78"/>
        <v>82</v>
      </c>
      <c r="J586" s="122">
        <f t="shared" si="78"/>
        <v>94</v>
      </c>
      <c r="K586" s="122">
        <f t="shared" si="78"/>
        <v>94</v>
      </c>
      <c r="L586" s="122">
        <f t="shared" si="78"/>
        <v>98</v>
      </c>
      <c r="M586" s="122">
        <f t="shared" si="78"/>
        <v>103</v>
      </c>
    </row>
    <row r="587" spans="1:13" x14ac:dyDescent="0.2">
      <c r="A587" s="161"/>
      <c r="B587" s="42">
        <v>610</v>
      </c>
      <c r="C587" s="43"/>
      <c r="D587" s="37" t="s">
        <v>184</v>
      </c>
      <c r="E587" s="118">
        <v>59.8</v>
      </c>
      <c r="F587" s="67"/>
      <c r="G587" s="67"/>
      <c r="H587" s="76"/>
      <c r="I587" s="118">
        <v>55.2</v>
      </c>
      <c r="J587" s="67">
        <v>61.3</v>
      </c>
      <c r="K587" s="67">
        <v>61.3</v>
      </c>
      <c r="L587" s="121">
        <v>63</v>
      </c>
      <c r="M587" s="121">
        <v>65</v>
      </c>
    </row>
    <row r="588" spans="1:13" x14ac:dyDescent="0.2">
      <c r="A588" s="161"/>
      <c r="B588" s="42">
        <v>620</v>
      </c>
      <c r="C588" s="43"/>
      <c r="D588" s="37" t="s">
        <v>116</v>
      </c>
      <c r="E588" s="118">
        <v>20.9</v>
      </c>
      <c r="F588" s="67"/>
      <c r="G588" s="67"/>
      <c r="H588" s="76"/>
      <c r="I588" s="118">
        <v>19.3</v>
      </c>
      <c r="J588" s="67">
        <v>22.7</v>
      </c>
      <c r="K588" s="67">
        <v>22.7</v>
      </c>
      <c r="L588" s="121">
        <v>25</v>
      </c>
      <c r="M588" s="121">
        <v>28</v>
      </c>
    </row>
    <row r="589" spans="1:13" x14ac:dyDescent="0.2">
      <c r="A589" s="161"/>
      <c r="B589" s="42">
        <v>630</v>
      </c>
      <c r="C589" s="37"/>
      <c r="D589" s="37" t="s">
        <v>117</v>
      </c>
      <c r="E589" s="118">
        <v>8</v>
      </c>
      <c r="F589" s="67"/>
      <c r="G589" s="67"/>
      <c r="H589" s="76"/>
      <c r="I589" s="118">
        <v>7.5</v>
      </c>
      <c r="J589" s="67">
        <v>10</v>
      </c>
      <c r="K589" s="67">
        <v>10</v>
      </c>
      <c r="L589" s="67">
        <v>10</v>
      </c>
      <c r="M589" s="67">
        <v>10</v>
      </c>
    </row>
    <row r="590" spans="1:13" x14ac:dyDescent="0.2">
      <c r="A590" s="168"/>
      <c r="B590" s="36" t="s">
        <v>370</v>
      </c>
      <c r="C590" s="37"/>
      <c r="D590" s="36" t="s">
        <v>306</v>
      </c>
      <c r="E590" s="122">
        <f t="shared" ref="E590:M590" si="79">SUM(E591:E593)</f>
        <v>95</v>
      </c>
      <c r="F590" s="122">
        <f t="shared" si="79"/>
        <v>0</v>
      </c>
      <c r="G590" s="122">
        <f t="shared" si="79"/>
        <v>0</v>
      </c>
      <c r="H590" s="122">
        <f t="shared" si="79"/>
        <v>0</v>
      </c>
      <c r="I590" s="122">
        <f t="shared" si="79"/>
        <v>107</v>
      </c>
      <c r="J590" s="122">
        <f t="shared" si="79"/>
        <v>111</v>
      </c>
      <c r="K590" s="122">
        <f t="shared" si="79"/>
        <v>111</v>
      </c>
      <c r="L590" s="122">
        <f t="shared" si="79"/>
        <v>113.5</v>
      </c>
      <c r="M590" s="122">
        <f t="shared" si="79"/>
        <v>115.5</v>
      </c>
    </row>
    <row r="591" spans="1:13" x14ac:dyDescent="0.2">
      <c r="A591" s="160"/>
      <c r="B591" s="42">
        <v>610</v>
      </c>
      <c r="C591" s="43"/>
      <c r="D591" s="37" t="s">
        <v>184</v>
      </c>
      <c r="E591" s="118">
        <v>50.3</v>
      </c>
      <c r="F591" s="67"/>
      <c r="G591" s="67"/>
      <c r="H591" s="76"/>
      <c r="I591" s="118">
        <v>51.9</v>
      </c>
      <c r="J591" s="67">
        <v>52.9</v>
      </c>
      <c r="K591" s="67">
        <v>52.9</v>
      </c>
      <c r="L591" s="67">
        <v>54</v>
      </c>
      <c r="M591" s="67">
        <v>55</v>
      </c>
    </row>
    <row r="592" spans="1:13" x14ac:dyDescent="0.2">
      <c r="A592" s="160"/>
      <c r="B592" s="42">
        <v>620</v>
      </c>
      <c r="C592" s="43"/>
      <c r="D592" s="37" t="s">
        <v>116</v>
      </c>
      <c r="E592" s="118">
        <v>17.8</v>
      </c>
      <c r="F592" s="67"/>
      <c r="G592" s="67"/>
      <c r="H592" s="76"/>
      <c r="I592" s="118">
        <v>18.100000000000001</v>
      </c>
      <c r="J592" s="67">
        <v>19.600000000000001</v>
      </c>
      <c r="K592" s="67">
        <v>19.600000000000001</v>
      </c>
      <c r="L592" s="67">
        <v>21</v>
      </c>
      <c r="M592" s="67">
        <v>22</v>
      </c>
    </row>
    <row r="593" spans="1:13" x14ac:dyDescent="0.2">
      <c r="A593" s="161"/>
      <c r="B593" s="42">
        <v>630</v>
      </c>
      <c r="C593" s="37"/>
      <c r="D593" s="37" t="s">
        <v>117</v>
      </c>
      <c r="E593" s="118">
        <v>26.9</v>
      </c>
      <c r="F593" s="93"/>
      <c r="G593" s="66"/>
      <c r="H593" s="95"/>
      <c r="I593" s="118">
        <v>37</v>
      </c>
      <c r="J593" s="67">
        <v>38.5</v>
      </c>
      <c r="K593" s="67">
        <v>38.5</v>
      </c>
      <c r="L593" s="67">
        <v>38.5</v>
      </c>
      <c r="M593" s="67">
        <v>38.5</v>
      </c>
    </row>
    <row r="594" spans="1:13" x14ac:dyDescent="0.2">
      <c r="A594" s="162"/>
      <c r="B594" s="100" t="s">
        <v>422</v>
      </c>
      <c r="C594" s="37"/>
      <c r="D594" s="37"/>
      <c r="E594" s="122">
        <f t="shared" ref="E594:M594" si="80">E595+E596</f>
        <v>0</v>
      </c>
      <c r="F594" s="122">
        <f t="shared" si="80"/>
        <v>0</v>
      </c>
      <c r="G594" s="122">
        <f t="shared" si="80"/>
        <v>0</v>
      </c>
      <c r="H594" s="122">
        <f t="shared" si="80"/>
        <v>0</v>
      </c>
      <c r="I594" s="122">
        <f t="shared" si="80"/>
        <v>59.199999999999996</v>
      </c>
      <c r="J594" s="122">
        <f t="shared" si="80"/>
        <v>88.300000000000011</v>
      </c>
      <c r="K594" s="122">
        <f t="shared" si="80"/>
        <v>88.300000000000011</v>
      </c>
      <c r="L594" s="122">
        <f t="shared" si="80"/>
        <v>88.300000000000011</v>
      </c>
      <c r="M594" s="122">
        <f t="shared" si="80"/>
        <v>88.300000000000011</v>
      </c>
    </row>
    <row r="595" spans="1:13" x14ac:dyDescent="0.2">
      <c r="A595" s="162"/>
      <c r="B595" s="36"/>
      <c r="C595" s="37"/>
      <c r="D595" s="37" t="s">
        <v>417</v>
      </c>
      <c r="E595" s="118">
        <v>0</v>
      </c>
      <c r="F595" s="67"/>
      <c r="G595" s="67"/>
      <c r="H595" s="76"/>
      <c r="I595" s="118">
        <v>47.3</v>
      </c>
      <c r="J595" s="67">
        <v>73.400000000000006</v>
      </c>
      <c r="K595" s="67">
        <v>73.400000000000006</v>
      </c>
      <c r="L595" s="67">
        <v>73.400000000000006</v>
      </c>
      <c r="M595" s="67">
        <v>73.400000000000006</v>
      </c>
    </row>
    <row r="596" spans="1:13" x14ac:dyDescent="0.2">
      <c r="A596" s="161"/>
      <c r="B596" s="36"/>
      <c r="C596" s="37"/>
      <c r="D596" s="37" t="s">
        <v>416</v>
      </c>
      <c r="E596" s="118">
        <v>0</v>
      </c>
      <c r="F596" s="102"/>
      <c r="G596" s="103"/>
      <c r="H596" s="104"/>
      <c r="I596" s="118">
        <v>11.9</v>
      </c>
      <c r="J596" s="67">
        <v>14.9</v>
      </c>
      <c r="K596" s="67">
        <v>14.9</v>
      </c>
      <c r="L596" s="67">
        <v>14.9</v>
      </c>
      <c r="M596" s="67">
        <v>14.9</v>
      </c>
    </row>
    <row r="597" spans="1:13" x14ac:dyDescent="0.2">
      <c r="A597" s="161"/>
      <c r="B597" s="100" t="s">
        <v>396</v>
      </c>
      <c r="C597" s="37"/>
      <c r="D597" s="37"/>
      <c r="E597" s="122">
        <f>E598+E599</f>
        <v>1.2</v>
      </c>
      <c r="F597" s="122">
        <f t="shared" ref="F597:M597" si="81">F598+F599</f>
        <v>0</v>
      </c>
      <c r="G597" s="122">
        <f t="shared" si="81"/>
        <v>0</v>
      </c>
      <c r="H597" s="122">
        <f t="shared" si="81"/>
        <v>0</v>
      </c>
      <c r="I597" s="122">
        <f t="shared" si="81"/>
        <v>0</v>
      </c>
      <c r="J597" s="122">
        <f t="shared" si="81"/>
        <v>1.1000000000000001</v>
      </c>
      <c r="K597" s="122">
        <f t="shared" si="81"/>
        <v>1.1000000000000001</v>
      </c>
      <c r="L597" s="122">
        <f t="shared" si="81"/>
        <v>1.1000000000000001</v>
      </c>
      <c r="M597" s="122">
        <f t="shared" si="81"/>
        <v>1.1000000000000001</v>
      </c>
    </row>
    <row r="598" spans="1:13" ht="15" hidden="1" customHeight="1" x14ac:dyDescent="0.2">
      <c r="A598" s="161"/>
      <c r="B598" s="156"/>
      <c r="C598" s="155"/>
      <c r="D598" s="155" t="s">
        <v>446</v>
      </c>
      <c r="E598" s="157">
        <v>0</v>
      </c>
      <c r="F598" s="157"/>
      <c r="G598" s="157"/>
      <c r="H598" s="157"/>
      <c r="I598" s="157"/>
      <c r="J598" s="157"/>
      <c r="K598" s="157"/>
      <c r="L598" s="157"/>
      <c r="M598" s="157"/>
    </row>
    <row r="599" spans="1:13" x14ac:dyDescent="0.2">
      <c r="A599" s="161"/>
      <c r="B599" s="36"/>
      <c r="C599" s="37"/>
      <c r="D599" s="37" t="s">
        <v>447</v>
      </c>
      <c r="E599" s="118">
        <v>1.2</v>
      </c>
      <c r="F599" s="67"/>
      <c r="G599" s="67"/>
      <c r="H599" s="76"/>
      <c r="I599" s="118">
        <v>0</v>
      </c>
      <c r="J599" s="67">
        <v>1.1000000000000001</v>
      </c>
      <c r="K599" s="67">
        <v>1.1000000000000001</v>
      </c>
      <c r="L599" s="67">
        <v>1.1000000000000001</v>
      </c>
      <c r="M599" s="67">
        <v>1.1000000000000001</v>
      </c>
    </row>
    <row r="600" spans="1:13" x14ac:dyDescent="0.2">
      <c r="A600" s="160"/>
      <c r="B600" s="101"/>
      <c r="C600" s="101"/>
      <c r="D600" s="101" t="s">
        <v>241</v>
      </c>
      <c r="E600" s="125">
        <f t="shared" ref="E600:M600" si="82">SUM(E601:E603)</f>
        <v>312</v>
      </c>
      <c r="F600" s="125">
        <f t="shared" si="82"/>
        <v>0</v>
      </c>
      <c r="G600" s="125">
        <f t="shared" si="82"/>
        <v>0</v>
      </c>
      <c r="H600" s="125">
        <f t="shared" si="82"/>
        <v>0</v>
      </c>
      <c r="I600" s="125">
        <f t="shared" si="82"/>
        <v>311</v>
      </c>
      <c r="J600" s="125">
        <f t="shared" si="82"/>
        <v>289</v>
      </c>
      <c r="K600" s="125">
        <f t="shared" si="82"/>
        <v>289</v>
      </c>
      <c r="L600" s="125">
        <f t="shared" si="82"/>
        <v>298.10000000000002</v>
      </c>
      <c r="M600" s="125">
        <f t="shared" si="82"/>
        <v>307.20000000000005</v>
      </c>
    </row>
    <row r="601" spans="1:13" ht="13.5" thickBot="1" x14ac:dyDescent="0.25">
      <c r="A601" s="161"/>
      <c r="B601" s="36"/>
      <c r="C601" s="37">
        <v>610</v>
      </c>
      <c r="D601" s="37" t="s">
        <v>184</v>
      </c>
      <c r="E601" s="118">
        <v>202.5</v>
      </c>
      <c r="F601" s="67"/>
      <c r="G601" s="67"/>
      <c r="H601" s="76"/>
      <c r="I601" s="118">
        <v>202.3</v>
      </c>
      <c r="J601" s="67">
        <v>182.6</v>
      </c>
      <c r="K601" s="67">
        <v>182.6</v>
      </c>
      <c r="L601" s="67">
        <v>191.7</v>
      </c>
      <c r="M601" s="67">
        <v>200.8</v>
      </c>
    </row>
    <row r="602" spans="1:13" ht="13.5" thickBot="1" x14ac:dyDescent="0.25">
      <c r="A602" s="169"/>
      <c r="B602" s="36"/>
      <c r="C602" s="37">
        <v>620</v>
      </c>
      <c r="D602" s="37" t="s">
        <v>116</v>
      </c>
      <c r="E602" s="118">
        <v>68</v>
      </c>
      <c r="F602" s="105"/>
      <c r="G602" s="106"/>
      <c r="H602" s="107"/>
      <c r="I602" s="118">
        <v>70.7</v>
      </c>
      <c r="J602" s="67">
        <v>67.900000000000006</v>
      </c>
      <c r="K602" s="67">
        <v>67.900000000000006</v>
      </c>
      <c r="L602" s="67">
        <v>67.900000000000006</v>
      </c>
      <c r="M602" s="67">
        <v>67.900000000000006</v>
      </c>
    </row>
    <row r="603" spans="1:13" x14ac:dyDescent="0.2">
      <c r="A603" s="170"/>
      <c r="B603" s="36"/>
      <c r="C603" s="37">
        <v>630</v>
      </c>
      <c r="D603" s="37" t="s">
        <v>117</v>
      </c>
      <c r="E603" s="118">
        <v>41.5</v>
      </c>
      <c r="F603" s="108"/>
      <c r="G603" s="108"/>
      <c r="H603" s="109"/>
      <c r="I603" s="118">
        <v>38</v>
      </c>
      <c r="J603" s="67">
        <v>38.5</v>
      </c>
      <c r="K603" s="67">
        <v>38.5</v>
      </c>
      <c r="L603" s="67">
        <v>38.5</v>
      </c>
      <c r="M603" s="67">
        <v>38.5</v>
      </c>
    </row>
    <row r="604" spans="1:13" x14ac:dyDescent="0.2">
      <c r="A604" s="170"/>
      <c r="B604" s="39"/>
      <c r="C604" s="39"/>
      <c r="D604" s="39" t="s">
        <v>242</v>
      </c>
      <c r="E604" s="126">
        <f>E605</f>
        <v>3.9</v>
      </c>
      <c r="F604" s="126">
        <f t="shared" ref="F604:M604" si="83">F605</f>
        <v>0</v>
      </c>
      <c r="G604" s="126">
        <f t="shared" si="83"/>
        <v>0</v>
      </c>
      <c r="H604" s="126">
        <f t="shared" si="83"/>
        <v>0</v>
      </c>
      <c r="I604" s="126">
        <f>I605</f>
        <v>3.9</v>
      </c>
      <c r="J604" s="126">
        <f t="shared" si="83"/>
        <v>0</v>
      </c>
      <c r="K604" s="126">
        <f t="shared" si="83"/>
        <v>0</v>
      </c>
      <c r="L604" s="126">
        <f t="shared" si="83"/>
        <v>0</v>
      </c>
      <c r="M604" s="126">
        <f t="shared" si="83"/>
        <v>0</v>
      </c>
    </row>
    <row r="605" spans="1:13" x14ac:dyDescent="0.2">
      <c r="A605" s="170"/>
      <c r="B605" s="36"/>
      <c r="C605" s="37"/>
      <c r="D605" s="37" t="s">
        <v>407</v>
      </c>
      <c r="E605" s="118">
        <v>3.9</v>
      </c>
      <c r="F605" s="67"/>
      <c r="G605" s="67"/>
      <c r="H605" s="110"/>
      <c r="I605" s="118">
        <v>3.9</v>
      </c>
      <c r="J605" s="67">
        <v>0</v>
      </c>
      <c r="K605" s="67">
        <v>0</v>
      </c>
      <c r="L605" s="67">
        <v>0</v>
      </c>
      <c r="M605" s="67">
        <v>0</v>
      </c>
    </row>
    <row r="606" spans="1:13" x14ac:dyDescent="0.2">
      <c r="A606" s="170"/>
      <c r="B606" s="130"/>
      <c r="C606" s="130"/>
      <c r="D606" s="130" t="s">
        <v>243</v>
      </c>
      <c r="E606" s="127"/>
      <c r="F606" s="67"/>
      <c r="G606" s="67"/>
      <c r="H606" s="110"/>
      <c r="I606" s="127"/>
      <c r="J606" s="106"/>
      <c r="K606" s="106"/>
      <c r="L606" s="106"/>
      <c r="M606" s="106"/>
    </row>
    <row r="607" spans="1:13" x14ac:dyDescent="0.2">
      <c r="A607" s="170"/>
      <c r="B607" s="48"/>
      <c r="C607" s="49"/>
      <c r="D607" s="49" t="s">
        <v>244</v>
      </c>
      <c r="E607" s="118">
        <f t="shared" ref="E607:M607" si="84">SUM(E5)</f>
        <v>4507.8</v>
      </c>
      <c r="F607" s="118">
        <f t="shared" si="84"/>
        <v>333.9</v>
      </c>
      <c r="G607" s="118">
        <f t="shared" si="84"/>
        <v>333.9</v>
      </c>
      <c r="H607" s="118">
        <f t="shared" si="84"/>
        <v>333.9</v>
      </c>
      <c r="I607" s="118">
        <f t="shared" si="84"/>
        <v>4067</v>
      </c>
      <c r="J607" s="118">
        <f t="shared" si="84"/>
        <v>4657.03</v>
      </c>
      <c r="K607" s="118">
        <f t="shared" si="84"/>
        <v>4657.03</v>
      </c>
      <c r="L607" s="118">
        <f t="shared" si="84"/>
        <v>4603.5999999999995</v>
      </c>
      <c r="M607" s="118">
        <f t="shared" si="84"/>
        <v>4649.5999999999995</v>
      </c>
    </row>
    <row r="608" spans="1:13" x14ac:dyDescent="0.2">
      <c r="A608" s="170"/>
      <c r="B608" s="48"/>
      <c r="C608" s="49"/>
      <c r="D608" s="49" t="s">
        <v>245</v>
      </c>
      <c r="E608" s="118">
        <f t="shared" ref="E608:K608" si="85">SUM(E137)</f>
        <v>2763.1</v>
      </c>
      <c r="F608" s="118">
        <f t="shared" si="85"/>
        <v>2.4</v>
      </c>
      <c r="G608" s="118">
        <f t="shared" si="85"/>
        <v>2.4</v>
      </c>
      <c r="H608" s="118">
        <f t="shared" si="85"/>
        <v>2.4</v>
      </c>
      <c r="I608" s="118">
        <f t="shared" si="85"/>
        <v>2047.8</v>
      </c>
      <c r="J608" s="118">
        <f t="shared" si="85"/>
        <v>2847.8499999999995</v>
      </c>
      <c r="K608" s="118">
        <f t="shared" si="85"/>
        <v>2847.8499999999995</v>
      </c>
      <c r="L608" s="118">
        <f>SUM(L137)</f>
        <v>2883.2499999999995</v>
      </c>
      <c r="M608" s="118">
        <f>SUM(M137)</f>
        <v>2949.35</v>
      </c>
    </row>
    <row r="609" spans="1:13" x14ac:dyDescent="0.2">
      <c r="A609" s="170"/>
      <c r="B609" s="48"/>
      <c r="C609" s="49"/>
      <c r="D609" s="49" t="s">
        <v>246</v>
      </c>
      <c r="E609" s="118">
        <f t="shared" ref="E609:M609" si="86">SUM(E607-E608)</f>
        <v>1744.7000000000003</v>
      </c>
      <c r="F609" s="118">
        <f t="shared" si="86"/>
        <v>331.5</v>
      </c>
      <c r="G609" s="118">
        <f t="shared" si="86"/>
        <v>331.5</v>
      </c>
      <c r="H609" s="118">
        <f t="shared" si="86"/>
        <v>331.5</v>
      </c>
      <c r="I609" s="118">
        <f t="shared" si="86"/>
        <v>2019.2</v>
      </c>
      <c r="J609" s="118">
        <f t="shared" si="86"/>
        <v>1809.1800000000003</v>
      </c>
      <c r="K609" s="118">
        <f t="shared" si="86"/>
        <v>1809.1800000000003</v>
      </c>
      <c r="L609" s="118">
        <f t="shared" si="86"/>
        <v>1720.35</v>
      </c>
      <c r="M609" s="118">
        <f t="shared" si="86"/>
        <v>1700.2499999999995</v>
      </c>
    </row>
    <row r="610" spans="1:13" x14ac:dyDescent="0.2">
      <c r="A610" s="170"/>
      <c r="B610" s="48"/>
      <c r="C610" s="49"/>
      <c r="D610" s="49" t="s">
        <v>247</v>
      </c>
      <c r="E610" s="118">
        <f t="shared" ref="E610:K610" si="87">SUM(E121)</f>
        <v>23.5</v>
      </c>
      <c r="F610" s="118">
        <f t="shared" si="87"/>
        <v>0</v>
      </c>
      <c r="G610" s="118">
        <f t="shared" si="87"/>
        <v>0</v>
      </c>
      <c r="H610" s="118">
        <f t="shared" si="87"/>
        <v>0</v>
      </c>
      <c r="I610" s="118">
        <f t="shared" si="87"/>
        <v>68.5</v>
      </c>
      <c r="J610" s="118">
        <f t="shared" si="87"/>
        <v>2239.5299999999997</v>
      </c>
      <c r="K610" s="118">
        <f t="shared" si="87"/>
        <v>2239.5299999999997</v>
      </c>
      <c r="L610" s="118">
        <f>SUM(L121)</f>
        <v>108.19999999999999</v>
      </c>
      <c r="M610" s="118">
        <f>SUM(M121)</f>
        <v>91.6</v>
      </c>
    </row>
    <row r="611" spans="1:13" x14ac:dyDescent="0.2">
      <c r="A611" s="171"/>
      <c r="B611" s="48"/>
      <c r="C611" s="49"/>
      <c r="D611" s="49" t="s">
        <v>248</v>
      </c>
      <c r="E611" s="118">
        <f>SUM(E502)</f>
        <v>184.70000000000002</v>
      </c>
      <c r="F611" s="118">
        <f t="shared" ref="F611:K611" si="88">SUM(F502)</f>
        <v>0</v>
      </c>
      <c r="G611" s="118">
        <f t="shared" si="88"/>
        <v>0</v>
      </c>
      <c r="H611" s="118">
        <f t="shared" si="88"/>
        <v>0</v>
      </c>
      <c r="I611" s="118">
        <f>SUM(I502)</f>
        <v>116.19999999999999</v>
      </c>
      <c r="J611" s="118">
        <f>SUM(J502)</f>
        <v>2828.9</v>
      </c>
      <c r="K611" s="118">
        <f t="shared" si="88"/>
        <v>2828.9</v>
      </c>
      <c r="L611" s="118">
        <f>SUM(L502)</f>
        <v>459.9</v>
      </c>
      <c r="M611" s="118">
        <f>SUM(M502)</f>
        <v>431.9</v>
      </c>
    </row>
    <row r="612" spans="1:13" x14ac:dyDescent="0.2">
      <c r="A612" s="170"/>
      <c r="B612" s="48"/>
      <c r="C612" s="49"/>
      <c r="D612" s="49" t="s">
        <v>249</v>
      </c>
      <c r="E612" s="115">
        <f>SUM(E610-E611)</f>
        <v>-161.20000000000002</v>
      </c>
      <c r="F612" s="115">
        <f t="shared" ref="F612:K612" si="89">SUM(F610-F611)</f>
        <v>0</v>
      </c>
      <c r="G612" s="115">
        <f t="shared" si="89"/>
        <v>0</v>
      </c>
      <c r="H612" s="115">
        <f t="shared" si="89"/>
        <v>0</v>
      </c>
      <c r="I612" s="115">
        <f>SUM(I610-I611)</f>
        <v>-47.699999999999989</v>
      </c>
      <c r="J612" s="115">
        <f>SUM(J610-J611)</f>
        <v>-589.37000000000035</v>
      </c>
      <c r="K612" s="115">
        <f t="shared" si="89"/>
        <v>-589.37000000000035</v>
      </c>
      <c r="L612" s="115">
        <f>SUM(L610-L611)</f>
        <v>-351.7</v>
      </c>
      <c r="M612" s="115">
        <f>SUM(M610-M611)</f>
        <v>-340.29999999999995</v>
      </c>
    </row>
    <row r="613" spans="1:13" x14ac:dyDescent="0.2">
      <c r="A613" s="161"/>
      <c r="B613" s="48"/>
      <c r="C613" s="49"/>
      <c r="D613" s="49" t="s">
        <v>250</v>
      </c>
      <c r="E613" s="118">
        <f t="shared" ref="E613:K613" si="90">SUM(E111)</f>
        <v>480.3</v>
      </c>
      <c r="F613" s="118" t="e">
        <f t="shared" si="90"/>
        <v>#REF!</v>
      </c>
      <c r="G613" s="118" t="e">
        <f t="shared" si="90"/>
        <v>#REF!</v>
      </c>
      <c r="H613" s="118" t="e">
        <f t="shared" si="90"/>
        <v>#REF!</v>
      </c>
      <c r="I613" s="118">
        <f t="shared" si="90"/>
        <v>353.4</v>
      </c>
      <c r="J613" s="118">
        <f t="shared" si="90"/>
        <v>934.2</v>
      </c>
      <c r="K613" s="118">
        <f t="shared" si="90"/>
        <v>934.2</v>
      </c>
      <c r="L613" s="118">
        <f>SUM(L111)</f>
        <v>862</v>
      </c>
      <c r="M613" s="118">
        <f>SUM(M111)</f>
        <v>962.8</v>
      </c>
    </row>
    <row r="614" spans="1:13" x14ac:dyDescent="0.2">
      <c r="A614" s="161"/>
      <c r="B614" s="48"/>
      <c r="C614" s="49"/>
      <c r="D614" s="49" t="s">
        <v>251</v>
      </c>
      <c r="E614" s="118">
        <f>SUM(E495)</f>
        <v>101.49999999999999</v>
      </c>
      <c r="F614" s="118">
        <f t="shared" ref="F614:K614" si="91">SUM(F495)</f>
        <v>0</v>
      </c>
      <c r="G614" s="118">
        <f t="shared" si="91"/>
        <v>0</v>
      </c>
      <c r="H614" s="118">
        <f t="shared" si="91"/>
        <v>0</v>
      </c>
      <c r="I614" s="118">
        <f>SUM(I495)</f>
        <v>205.6</v>
      </c>
      <c r="J614" s="118">
        <f>SUM(J495)</f>
        <v>261.5</v>
      </c>
      <c r="K614" s="118">
        <f t="shared" si="91"/>
        <v>261.5</v>
      </c>
      <c r="L614" s="118">
        <f>SUM(L495)</f>
        <v>264.5</v>
      </c>
      <c r="M614" s="118">
        <f>SUM(M495)</f>
        <v>274.5</v>
      </c>
    </row>
    <row r="615" spans="1:13" ht="13.5" thickBot="1" x14ac:dyDescent="0.25">
      <c r="A615" s="172"/>
      <c r="B615" s="48"/>
      <c r="C615" s="49"/>
      <c r="D615" s="49" t="s">
        <v>252</v>
      </c>
      <c r="E615" s="118">
        <f>SUM(E613-E614)</f>
        <v>378.8</v>
      </c>
      <c r="F615" s="118" t="e">
        <f t="shared" ref="F615:K615" si="92">SUM(F613-F614)</f>
        <v>#REF!</v>
      </c>
      <c r="G615" s="118" t="e">
        <f t="shared" si="92"/>
        <v>#REF!</v>
      </c>
      <c r="H615" s="118" t="e">
        <f t="shared" si="92"/>
        <v>#REF!</v>
      </c>
      <c r="I615" s="118">
        <f>SUM(I613-I614)</f>
        <v>147.79999999999998</v>
      </c>
      <c r="J615" s="122">
        <f>SUM(J613-J614)</f>
        <v>672.7</v>
      </c>
      <c r="K615" s="118">
        <f t="shared" si="92"/>
        <v>672.7</v>
      </c>
      <c r="L615" s="118">
        <f>SUM(L613-L614)</f>
        <v>597.5</v>
      </c>
      <c r="M615" s="118">
        <f>SUM(M613-M614)</f>
        <v>688.3</v>
      </c>
    </row>
    <row r="616" spans="1:13" x14ac:dyDescent="0.2">
      <c r="A616" s="161"/>
      <c r="B616" s="48"/>
      <c r="C616" s="49"/>
      <c r="D616" s="49" t="s">
        <v>253</v>
      </c>
      <c r="E616" s="67">
        <f>SUM(E565 + E600)</f>
        <v>1730.9</v>
      </c>
      <c r="F616" s="67">
        <f t="shared" ref="F616:K616" si="93">SUM(F565 + F600)</f>
        <v>0</v>
      </c>
      <c r="G616" s="67">
        <f t="shared" si="93"/>
        <v>0</v>
      </c>
      <c r="H616" s="67">
        <f t="shared" si="93"/>
        <v>0</v>
      </c>
      <c r="I616" s="67">
        <f>SUM(I565 + I600)</f>
        <v>1844.5000000000002</v>
      </c>
      <c r="J616" s="93">
        <f>SUM(J565 + J600)</f>
        <v>1892.4999999999998</v>
      </c>
      <c r="K616" s="67">
        <f t="shared" si="93"/>
        <v>1892.4999999999998</v>
      </c>
      <c r="L616" s="67">
        <f>SUM(L565 + L600)</f>
        <v>1966.1</v>
      </c>
      <c r="M616" s="67">
        <f>SUM(M565 + M600)</f>
        <v>2048.1999999999998</v>
      </c>
    </row>
    <row r="617" spans="1:13" x14ac:dyDescent="0.2">
      <c r="A617" s="161"/>
      <c r="B617" s="48"/>
      <c r="C617" s="49"/>
      <c r="D617" s="49" t="s">
        <v>269</v>
      </c>
      <c r="E617" s="67">
        <f t="shared" ref="E617:K617" si="94">E134</f>
        <v>0</v>
      </c>
      <c r="F617" s="67" t="e">
        <f t="shared" si="94"/>
        <v>#REF!</v>
      </c>
      <c r="G617" s="67" t="e">
        <f t="shared" si="94"/>
        <v>#REF!</v>
      </c>
      <c r="H617" s="67" t="e">
        <f t="shared" si="94"/>
        <v>#REF!</v>
      </c>
      <c r="I617" s="67">
        <f t="shared" si="94"/>
        <v>0</v>
      </c>
      <c r="J617" s="67">
        <f t="shared" si="94"/>
        <v>0</v>
      </c>
      <c r="K617" s="67">
        <f t="shared" si="94"/>
        <v>0</v>
      </c>
      <c r="L617" s="67">
        <f>L134</f>
        <v>0</v>
      </c>
      <c r="M617" s="67">
        <f>M134</f>
        <v>0</v>
      </c>
    </row>
    <row r="618" spans="1:13" x14ac:dyDescent="0.2">
      <c r="A618" s="161"/>
      <c r="B618" s="51"/>
      <c r="C618" s="52"/>
      <c r="D618" s="52" t="s">
        <v>242</v>
      </c>
      <c r="E618" s="67">
        <f>E604</f>
        <v>3.9</v>
      </c>
      <c r="F618" s="67">
        <f t="shared" ref="F618:K618" si="95">F604</f>
        <v>0</v>
      </c>
      <c r="G618" s="67">
        <f t="shared" si="95"/>
        <v>0</v>
      </c>
      <c r="H618" s="67">
        <f t="shared" si="95"/>
        <v>0</v>
      </c>
      <c r="I618" s="67">
        <f>I604</f>
        <v>3.9</v>
      </c>
      <c r="J618" s="67">
        <f>J604</f>
        <v>0</v>
      </c>
      <c r="K618" s="67">
        <f t="shared" si="95"/>
        <v>0</v>
      </c>
      <c r="L618" s="67">
        <f>L604</f>
        <v>0</v>
      </c>
      <c r="M618" s="67">
        <f>M604</f>
        <v>0</v>
      </c>
    </row>
    <row r="619" spans="1:13" x14ac:dyDescent="0.2">
      <c r="A619" s="161"/>
      <c r="B619" s="48"/>
      <c r="C619" s="49"/>
      <c r="D619" s="49" t="s">
        <v>254</v>
      </c>
      <c r="E619" s="93">
        <f>SUM(E609+E612+E615+E617-E616-E618)</f>
        <v>227.50000000000009</v>
      </c>
      <c r="F619" s="93" t="e">
        <f t="shared" ref="F619:K619" si="96">SUM(F609+F612+F615+F617-F616-F618)</f>
        <v>#REF!</v>
      </c>
      <c r="G619" s="93" t="e">
        <f t="shared" si="96"/>
        <v>#REF!</v>
      </c>
      <c r="H619" s="93" t="e">
        <f t="shared" si="96"/>
        <v>#REF!</v>
      </c>
      <c r="I619" s="93">
        <f>SUM(I609+I612+I615+I617-I616-I618)</f>
        <v>270.89999999999998</v>
      </c>
      <c r="J619" s="93">
        <f>SUM(J609+J612+J615+J617-J616-J618)</f>
        <v>1.0000000000218279E-2</v>
      </c>
      <c r="K619" s="93">
        <f t="shared" si="96"/>
        <v>1.0000000000218279E-2</v>
      </c>
      <c r="L619" s="93">
        <f>SUM(L609+L612+L615+L617-L616-L618)</f>
        <v>4.9999999999954525E-2</v>
      </c>
      <c r="M619" s="93">
        <f>SUM(M609+M612+M615+M617-M616-M618)</f>
        <v>4.9999999999727152E-2</v>
      </c>
    </row>
    <row r="620" spans="1:13" x14ac:dyDescent="0.2">
      <c r="A620" s="161"/>
      <c r="B620" s="178"/>
      <c r="C620" s="2"/>
      <c r="D620" s="2"/>
      <c r="E620" s="2"/>
      <c r="F620" s="4"/>
      <c r="G620" s="4"/>
      <c r="H620" s="4"/>
      <c r="I620" s="2"/>
      <c r="J620" s="2"/>
      <c r="K620" s="2"/>
      <c r="L620" s="2"/>
      <c r="M620" s="2"/>
    </row>
    <row r="621" spans="1:13" x14ac:dyDescent="0.2">
      <c r="A621" s="161"/>
      <c r="B621" s="178"/>
      <c r="C621" s="174" t="s">
        <v>537</v>
      </c>
      <c r="D621" s="2"/>
      <c r="E621" s="2"/>
      <c r="F621" s="4"/>
      <c r="G621" s="4"/>
      <c r="H621" s="4"/>
      <c r="I621" s="2"/>
      <c r="J621" s="2"/>
      <c r="K621" s="2"/>
      <c r="L621" s="140"/>
      <c r="M621" s="2"/>
    </row>
    <row r="622" spans="1:13" x14ac:dyDescent="0.2">
      <c r="C622" t="s">
        <v>541</v>
      </c>
    </row>
  </sheetData>
  <mergeCells count="5">
    <mergeCell ref="C2:E2"/>
    <mergeCell ref="E3:F3"/>
    <mergeCell ref="G3:H3"/>
    <mergeCell ref="B356:C356"/>
    <mergeCell ref="B441:C44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23"/>
  <sheetViews>
    <sheetView topLeftCell="B1" workbookViewId="0">
      <selection activeCell="B12" sqref="B12:F23"/>
    </sheetView>
  </sheetViews>
  <sheetFormatPr defaultRowHeight="11.25" x14ac:dyDescent="0.2"/>
  <cols>
    <col min="1" max="1" width="9.140625" style="2"/>
    <col min="2" max="2" width="26.5703125" style="1" customWidth="1"/>
    <col min="3" max="3" width="11.140625" style="2" customWidth="1"/>
    <col min="4" max="4" width="10.5703125" style="2" customWidth="1"/>
    <col min="5" max="5" width="10.7109375" style="2" customWidth="1"/>
    <col min="6" max="6" width="12.28515625" style="2" customWidth="1"/>
    <col min="7" max="16384" width="9.140625" style="2"/>
  </cols>
  <sheetData>
    <row r="1" spans="2:6" x14ac:dyDescent="0.2">
      <c r="B1" s="643" t="s">
        <v>563</v>
      </c>
      <c r="C1" s="643"/>
      <c r="D1" s="643"/>
      <c r="E1" s="643"/>
      <c r="F1" s="643"/>
    </row>
    <row r="12" spans="2:6" x14ac:dyDescent="0.2">
      <c r="B12" s="186"/>
      <c r="C12" s="195" t="s">
        <v>559</v>
      </c>
      <c r="D12" s="188" t="s">
        <v>560</v>
      </c>
      <c r="E12" s="195" t="s">
        <v>561</v>
      </c>
      <c r="F12" s="188" t="s">
        <v>562</v>
      </c>
    </row>
    <row r="13" spans="2:6" x14ac:dyDescent="0.2">
      <c r="B13" s="187"/>
      <c r="C13" s="196"/>
      <c r="D13" s="189"/>
      <c r="E13" s="196"/>
      <c r="F13" s="189"/>
    </row>
    <row r="14" spans="2:6" x14ac:dyDescent="0.2">
      <c r="B14" s="30" t="s">
        <v>556</v>
      </c>
      <c r="C14" s="191">
        <v>192.2</v>
      </c>
      <c r="D14" s="192">
        <v>246.6</v>
      </c>
      <c r="E14" s="191">
        <v>210.6</v>
      </c>
      <c r="F14" s="192">
        <f>SUM(C14:E14)</f>
        <v>649.4</v>
      </c>
    </row>
    <row r="15" spans="2:6" x14ac:dyDescent="0.2">
      <c r="B15" s="187"/>
      <c r="C15" s="197"/>
      <c r="D15" s="190"/>
      <c r="E15" s="197"/>
      <c r="F15" s="190"/>
    </row>
    <row r="16" spans="2:6" x14ac:dyDescent="0.2">
      <c r="B16" s="30" t="s">
        <v>215</v>
      </c>
      <c r="C16" s="191">
        <v>0.3</v>
      </c>
      <c r="D16" s="192">
        <v>2.9</v>
      </c>
      <c r="E16" s="191">
        <v>1</v>
      </c>
      <c r="F16" s="192">
        <f>SUM(C16:E16)</f>
        <v>4.1999999999999993</v>
      </c>
    </row>
    <row r="17" spans="2:6" x14ac:dyDescent="0.2">
      <c r="B17" s="187"/>
      <c r="C17" s="197"/>
      <c r="D17" s="190"/>
      <c r="E17" s="197"/>
      <c r="F17" s="190"/>
    </row>
    <row r="18" spans="2:6" x14ac:dyDescent="0.2">
      <c r="B18" s="193" t="s">
        <v>557</v>
      </c>
      <c r="C18" s="194">
        <v>12.6</v>
      </c>
      <c r="D18" s="192">
        <v>12.6</v>
      </c>
      <c r="E18" s="191">
        <v>12.8</v>
      </c>
      <c r="F18" s="192">
        <f>SUM(C18:E18)</f>
        <v>38</v>
      </c>
    </row>
    <row r="19" spans="2:6" x14ac:dyDescent="0.2">
      <c r="B19" s="187"/>
      <c r="C19" s="198"/>
      <c r="D19" s="190"/>
      <c r="E19" s="197"/>
      <c r="F19" s="190"/>
    </row>
    <row r="20" spans="2:6" x14ac:dyDescent="0.2">
      <c r="B20" s="193" t="s">
        <v>558</v>
      </c>
      <c r="C20" s="194">
        <v>36</v>
      </c>
      <c r="D20" s="192">
        <v>164.4</v>
      </c>
      <c r="E20" s="191">
        <v>182.5</v>
      </c>
      <c r="F20" s="192">
        <f>SUM(C20:E20)</f>
        <v>382.9</v>
      </c>
    </row>
    <row r="21" spans="2:6" x14ac:dyDescent="0.2">
      <c r="B21" s="187"/>
      <c r="C21" s="197"/>
      <c r="D21" s="190"/>
      <c r="E21" s="197"/>
      <c r="F21" s="190"/>
    </row>
    <row r="22" spans="2:6" x14ac:dyDescent="0.2">
      <c r="B22" s="187"/>
      <c r="C22" s="197"/>
      <c r="D22" s="190"/>
      <c r="E22" s="197"/>
      <c r="F22" s="190"/>
    </row>
    <row r="23" spans="2:6" x14ac:dyDescent="0.2">
      <c r="B23" s="30" t="s">
        <v>555</v>
      </c>
      <c r="C23" s="191">
        <f>SUM(C14:C22)</f>
        <v>241.1</v>
      </c>
      <c r="D23" s="192">
        <f>SUM(D14:D22)</f>
        <v>426.5</v>
      </c>
      <c r="E23" s="191">
        <f>SUM(E14:E22)</f>
        <v>406.9</v>
      </c>
      <c r="F23" s="192">
        <f>SUM(F14:F22)</f>
        <v>1074.5</v>
      </c>
    </row>
  </sheetData>
  <mergeCells count="1">
    <mergeCell ref="B1:F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Rozpočet 2025</vt:lpstr>
      <vt:lpstr>Príloha 2025</vt:lpstr>
      <vt:lpstr>Hárok3</vt:lpstr>
      <vt:lpstr>Príloha_2012_1</vt:lpstr>
      <vt:lpstr>Hárok1</vt:lpstr>
      <vt:lpstr>Hárok2</vt:lpstr>
    </vt:vector>
  </TitlesOfParts>
  <Company>MsÚ Kráľovský Chlmec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Švistun Ladislav</dc:creator>
  <cp:lastModifiedBy>ŠVISTUN Ladislav</cp:lastModifiedBy>
  <cp:lastPrinted>2025-09-05T10:22:09Z</cp:lastPrinted>
  <dcterms:created xsi:type="dcterms:W3CDTF">2006-12-05T12:07:28Z</dcterms:created>
  <dcterms:modified xsi:type="dcterms:W3CDTF">2025-12-12T07:16:30Z</dcterms:modified>
</cp:coreProperties>
</file>